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76" yWindow="32776" windowWidth="17832" windowHeight="8436" tabRatio="945" firstSheet="1" activeTab="6"/>
  </bookViews>
  <sheets>
    <sheet name="ÚDAJE BC1" sheetId="1" state="hidden" r:id="rId1"/>
    <sheet name="ZOZNAM BC2" sheetId="2" r:id="rId2"/>
    <sheet name="SKUPINY BC2" sheetId="3" r:id="rId3"/>
    <sheet name="A" sheetId="4" state="hidden" r:id="rId4"/>
    <sheet name="B" sheetId="5" state="hidden" r:id="rId5"/>
    <sheet name="C" sheetId="6" state="hidden" r:id="rId6"/>
    <sheet name="PAVÚK BC2" sheetId="7" r:id="rId7"/>
    <sheet name="vysledky BC2" sheetId="8" r:id="rId8"/>
    <sheet name="ÚDAJE BC3" sheetId="9" state="hidden" r:id="rId9"/>
    <sheet name="BC2 rozpis" sheetId="10" r:id="rId10"/>
    <sheet name="ZOZNAM BC3" sheetId="11" r:id="rId11"/>
    <sheet name="SKUPINY BC3" sheetId="12" r:id="rId12"/>
    <sheet name="PAVÚK BC3" sheetId="13" r:id="rId13"/>
    <sheet name="vysledky BC3" sheetId="14" r:id="rId14"/>
    <sheet name="ÚDAJE BC5" sheetId="15" state="hidden" r:id="rId15"/>
    <sheet name="BC3 rozpis" sheetId="16" r:id="rId16"/>
  </sheets>
  <definedNames>
    <definedName name="NPool" localSheetId="10">'ZOZNAM BC3'!$AB$5:$AC$13</definedName>
    <definedName name="NPool">'ZOZNAM BC2'!$AC$5:$AD$13</definedName>
    <definedName name="_xlnm.Print_Area" localSheetId="9">'BC2 rozpis'!$A$1:$E$39</definedName>
    <definedName name="_xlnm.Print_Area" localSheetId="15">'BC3 rozpis'!$A$1:$E$36</definedName>
    <definedName name="_xlnm.Print_Area" localSheetId="6">'PAVÚK BC2'!$D$3:$BK$88</definedName>
    <definedName name="_xlnm.Print_Area" localSheetId="12">'PAVÚK BC3'!$A$3:$BE$88</definedName>
    <definedName name="_xlnm.Print_Area" localSheetId="2">'SKUPINY BC2'!$A$1:$I$19</definedName>
    <definedName name="_xlnm.Print_Area" localSheetId="11">'SKUPINY BC3'!$A$1:$I$19</definedName>
    <definedName name="_xlnm.Print_Area" localSheetId="1">'ZOZNAM BC2'!$B$2:$J$20</definedName>
    <definedName name="_xlnm.Print_Area" localSheetId="10">'ZOZNAM BC3'!$B$2:$I$20</definedName>
    <definedName name="Posice" localSheetId="10">'ZOZNAM BC3'!$G$5:$G$41</definedName>
    <definedName name="Posice">'ZOZNAM BC2'!$G$5:$G$41</definedName>
    <definedName name="Rank" localSheetId="10">'ZOZNAM BC3'!$B$5:$G$41</definedName>
    <definedName name="Rank">'ZOZNAM BC2'!$B$5:$G$41</definedName>
    <definedName name="Trida" localSheetId="10">'ZOZNAM BC3'!$B$2</definedName>
    <definedName name="Trida">'ZOZNAM BC2'!$B$2</definedName>
  </definedNames>
  <calcPr fullCalcOnLoad="1"/>
</workbook>
</file>

<file path=xl/sharedStrings.xml><?xml version="1.0" encoding="utf-8"?>
<sst xmlns="http://schemas.openxmlformats.org/spreadsheetml/2006/main" count="490" uniqueCount="172">
  <si>
    <t xml:space="preserve">  Názou preteku:</t>
  </si>
  <si>
    <t xml:space="preserve">         Kategória:</t>
  </si>
  <si>
    <t>BC</t>
  </si>
  <si>
    <t xml:space="preserve">      Zapisovaťeľ:</t>
  </si>
  <si>
    <t xml:space="preserve">    !!!!! nezmazat udaje !!!!!</t>
  </si>
  <si>
    <t xml:space="preserve">  Hlavný rozhodca :</t>
  </si>
  <si>
    <t xml:space="preserve">               Dátum:</t>
  </si>
  <si>
    <t xml:space="preserve">  VYPISUJE SA</t>
  </si>
  <si>
    <t xml:space="preserve">   Kategória:      BC</t>
  </si>
  <si>
    <t>St.č.</t>
  </si>
  <si>
    <t>Priezvisko</t>
  </si>
  <si>
    <t>Meno</t>
  </si>
  <si>
    <t>Priezvisko M.</t>
  </si>
  <si>
    <t>Klub</t>
  </si>
  <si>
    <t>Miesto</t>
  </si>
  <si>
    <t>počet hráčov</t>
  </si>
  <si>
    <t>A1</t>
  </si>
  <si>
    <t>A, B</t>
  </si>
  <si>
    <t>B1</t>
  </si>
  <si>
    <t>A, B, C</t>
  </si>
  <si>
    <t>A2</t>
  </si>
  <si>
    <t>A, B, C, D</t>
  </si>
  <si>
    <t>B2</t>
  </si>
  <si>
    <t>A, B, C, D, E</t>
  </si>
  <si>
    <t>A3</t>
  </si>
  <si>
    <t>A, B, C, D, E, F</t>
  </si>
  <si>
    <t>B3</t>
  </si>
  <si>
    <t>A, B, C, D, E, F, G</t>
  </si>
  <si>
    <t>A, B, C, D, E, F, G, H</t>
  </si>
  <si>
    <t>A, B, C, D, E, F, G, H, I</t>
  </si>
  <si>
    <t>A, B, C, D, E, F, G, H, I, J</t>
  </si>
  <si>
    <t>Názou preteku:</t>
  </si>
  <si>
    <t>Skupina</t>
  </si>
  <si>
    <t>A</t>
  </si>
  <si>
    <t>B</t>
  </si>
  <si>
    <t>C</t>
  </si>
  <si>
    <t>D</t>
  </si>
  <si>
    <t>Skupina A</t>
  </si>
  <si>
    <t>Víťazstvá</t>
  </si>
  <si>
    <t>Skóre</t>
  </si>
  <si>
    <t>k1</t>
  </si>
  <si>
    <t>k2</t>
  </si>
  <si>
    <t>k3</t>
  </si>
  <si>
    <t>Koeficient</t>
  </si>
  <si>
    <t>Poradie</t>
  </si>
  <si>
    <t>:</t>
  </si>
  <si>
    <t xml:space="preserve">         Hlavný rozhodca :</t>
  </si>
  <si>
    <t xml:space="preserve">    Zapisovaťeľ:</t>
  </si>
  <si>
    <t xml:space="preserve">    Dátum:</t>
  </si>
  <si>
    <t>BOCCIA</t>
  </si>
  <si>
    <t>kategória:      jednotlivci</t>
  </si>
  <si>
    <t>Skupina B</t>
  </si>
  <si>
    <t>Názov preteku:</t>
  </si>
  <si>
    <t>1.</t>
  </si>
  <si>
    <t>2.</t>
  </si>
  <si>
    <t>1. A</t>
  </si>
  <si>
    <t>3.</t>
  </si>
  <si>
    <t>ZOM Prešov</t>
  </si>
  <si>
    <t>Skupina C</t>
  </si>
  <si>
    <t>Ondrej Bašták Ďurán</t>
  </si>
  <si>
    <t>ČASOVÝ ROZPIS ZÁPASOV</t>
  </si>
  <si>
    <t>cca. časy</t>
  </si>
  <si>
    <t>kurt č.1</t>
  </si>
  <si>
    <t>kurt č.2</t>
  </si>
  <si>
    <t>kurt č.4</t>
  </si>
  <si>
    <t>rozhoduje:</t>
  </si>
  <si>
    <t>FINÁLE</t>
  </si>
  <si>
    <t>vyhlásenie víťazov</t>
  </si>
  <si>
    <t>vyhodnotenie</t>
  </si>
  <si>
    <t>odovzdávanie cien</t>
  </si>
  <si>
    <t>Názov turnaja:</t>
  </si>
  <si>
    <t>Dátum:</t>
  </si>
  <si>
    <t>Kategória:</t>
  </si>
  <si>
    <t>Miesto konania turnaja:</t>
  </si>
  <si>
    <t>Počet prihlásených hráčov:</t>
  </si>
  <si>
    <t>Počet zúčastnených hráčov:</t>
  </si>
  <si>
    <t>Organizátor:</t>
  </si>
  <si>
    <t>Počet výhier</t>
  </si>
  <si>
    <t>Počet odohratých zápasov</t>
  </si>
  <si>
    <t>Koeficient K1 (podľa počtu víťazstiev)</t>
  </si>
  <si>
    <t>Koeficient K2 (podľa skóre)</t>
  </si>
  <si>
    <t>Koeficient K3 (podľa získaných bodov)</t>
  </si>
  <si>
    <t>Strehársky M.</t>
  </si>
  <si>
    <t>Prášil M.</t>
  </si>
  <si>
    <t>Žitňáková Ž.</t>
  </si>
  <si>
    <t>Michal</t>
  </si>
  <si>
    <t>Adam</t>
  </si>
  <si>
    <t>2. B</t>
  </si>
  <si>
    <t>2. A</t>
  </si>
  <si>
    <t>kurt č.3</t>
  </si>
  <si>
    <t>Martin</t>
  </si>
  <si>
    <t>SKUPINY BC1</t>
  </si>
  <si>
    <t>SEMIFINÁLE</t>
  </si>
  <si>
    <t>Rozhodcovia:</t>
  </si>
  <si>
    <t>Peter</t>
  </si>
  <si>
    <t>C1</t>
  </si>
  <si>
    <t>C2</t>
  </si>
  <si>
    <t>C3</t>
  </si>
  <si>
    <t>1. C</t>
  </si>
  <si>
    <t>3. ligové kolo 2018</t>
  </si>
  <si>
    <t>ŠK Altius</t>
  </si>
  <si>
    <t>OMD v SR</t>
  </si>
  <si>
    <t>2. X</t>
  </si>
  <si>
    <t>Burianek</t>
  </si>
  <si>
    <t>Klohna</t>
  </si>
  <si>
    <t>Boris</t>
  </si>
  <si>
    <t>Tižo</t>
  </si>
  <si>
    <t>Bielak</t>
  </si>
  <si>
    <t>Miroslav</t>
  </si>
  <si>
    <t>Kristína Kocúrová</t>
  </si>
  <si>
    <t>Mizera</t>
  </si>
  <si>
    <t>Šimon Ján</t>
  </si>
  <si>
    <t>Januvka</t>
  </si>
  <si>
    <t xml:space="preserve">      3. - 4. miesto:</t>
  </si>
  <si>
    <t>Ondrej Bašták Ďurán - T.D.</t>
  </si>
  <si>
    <t>1. B</t>
  </si>
  <si>
    <t>B4</t>
  </si>
  <si>
    <t>Kurilák</t>
  </si>
  <si>
    <t>Rastislav</t>
  </si>
  <si>
    <t>Novota</t>
  </si>
  <si>
    <t>Mezík</t>
  </si>
  <si>
    <t>Robert</t>
  </si>
  <si>
    <t>Kudláčová</t>
  </si>
  <si>
    <t>Kristína</t>
  </si>
  <si>
    <t>Minarech</t>
  </si>
  <si>
    <t>Jankechová</t>
  </si>
  <si>
    <t>Eliška</t>
  </si>
  <si>
    <t>Riečičiar</t>
  </si>
  <si>
    <t>Vavrica</t>
  </si>
  <si>
    <t>Melicherová</t>
  </si>
  <si>
    <t>Nina</t>
  </si>
  <si>
    <t>Breznay</t>
  </si>
  <si>
    <t>Hlinka</t>
  </si>
  <si>
    <t>Richard</t>
  </si>
  <si>
    <t>2. ligové kolo 2022</t>
  </si>
  <si>
    <t>A4</t>
  </si>
  <si>
    <t>Koeficient K2 (vzájomný zápas)</t>
  </si>
  <si>
    <t>Koeficient K3 (podľa skóre)</t>
  </si>
  <si>
    <t>Koeficient K4 (podľa získaných bodov)</t>
  </si>
  <si>
    <t>Výpočet</t>
  </si>
  <si>
    <t>x</t>
  </si>
  <si>
    <t>Telocvičňa ZŠ Matice Slovenskej</t>
  </si>
  <si>
    <t>Škvarnová</t>
  </si>
  <si>
    <t>Ľuba</t>
  </si>
  <si>
    <t>Šk Altius</t>
  </si>
  <si>
    <t>2. ligové kolo kat. BC3 Prešov / 11. 06. 2022</t>
  </si>
  <si>
    <t>2. ligové kolo kat. BC2 Prešov / 12. 06. 2022</t>
  </si>
  <si>
    <t>Kristína Kocúrová - H.R.</t>
  </si>
  <si>
    <t>Lukáš Tury</t>
  </si>
  <si>
    <t>Vladimír Sceranka</t>
  </si>
  <si>
    <t>Janka Váleková</t>
  </si>
  <si>
    <t>Marián Klimčo</t>
  </si>
  <si>
    <t>Mária Lenártová</t>
  </si>
  <si>
    <t>Jozef Fejerčák</t>
  </si>
  <si>
    <t>Ľubomír Svat</t>
  </si>
  <si>
    <t>Matúš Grega</t>
  </si>
  <si>
    <t>o 3. miesto 1</t>
  </si>
  <si>
    <t>o 3. miesto 2</t>
  </si>
  <si>
    <t>1. Finalista</t>
  </si>
  <si>
    <t>2. Finalista</t>
  </si>
  <si>
    <t>Natália Klimentová</t>
  </si>
  <si>
    <t>Igor Kocinger</t>
  </si>
  <si>
    <t>17:00 - 17:30</t>
  </si>
  <si>
    <t>SKUPINY - HRÁČI - BC2</t>
  </si>
  <si>
    <t>SKUPINY - HRÁČI - BC3</t>
  </si>
  <si>
    <t>BOCCIA - LIGOVÝ TURNAJ - BC3 - jednotlivci - Telocvičňa ZŠ Matice Slovenskej Prešov - 11.06.2022</t>
  </si>
  <si>
    <t>BOCCIA - LIGOVÝ TURNAJ - BC2 - jednotlivci - Telocvičňa ZŠ Matice Slovenskej Prešov - 12.06.2022</t>
  </si>
  <si>
    <t>12:30 - 13:30</t>
  </si>
  <si>
    <t>obedňajšia prestávka</t>
  </si>
  <si>
    <t>18:00 - 18:30</t>
  </si>
  <si>
    <t>12:30 - 14:00</t>
  </si>
  <si>
    <t>kontumácia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</si>
</sst>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dd/mm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0.0"/>
  </numFmts>
  <fonts count="78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72"/>
      <name val="AntiqOliTEE"/>
      <family val="0"/>
    </font>
    <font>
      <b/>
      <sz val="16"/>
      <color indexed="12"/>
      <name val="Arial CE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2"/>
      <name val="Tahoma"/>
      <family val="2"/>
    </font>
    <font>
      <b/>
      <sz val="2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54"/>
      <name val="AntiqOliTEE"/>
      <family val="0"/>
    </font>
    <font>
      <b/>
      <sz val="30"/>
      <name val="AntiqOliTE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color indexed="62"/>
      <name val="Arial CE"/>
      <family val="2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2"/>
      <color indexed="62"/>
      <name val="Arial CE"/>
      <family val="2"/>
    </font>
    <font>
      <sz val="8"/>
      <color indexed="62"/>
      <name val="Arial CE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36"/>
      <color indexed="62"/>
      <name val="Arial"/>
      <family val="2"/>
    </font>
    <font>
      <sz val="36"/>
      <color indexed="62"/>
      <name val="AntiqOliTEE"/>
      <family val="0"/>
    </font>
    <font>
      <sz val="36"/>
      <color indexed="62"/>
      <name val="Arial"/>
      <family val="2"/>
    </font>
    <font>
      <sz val="8"/>
      <color indexed="62"/>
      <name val="Arial"/>
      <family val="2"/>
    </font>
    <font>
      <i/>
      <sz val="8"/>
      <color indexed="62"/>
      <name val="Arial CE"/>
      <family val="2"/>
    </font>
    <font>
      <b/>
      <sz val="14"/>
      <color indexed="62"/>
      <name val="Arial CE"/>
      <family val="2"/>
    </font>
    <font>
      <b/>
      <sz val="6"/>
      <color indexed="10"/>
      <name val="Arial"/>
      <family val="2"/>
    </font>
    <font>
      <i/>
      <sz val="9"/>
      <color indexed="62"/>
      <name val="Arial"/>
      <family val="2"/>
    </font>
    <font>
      <sz val="9"/>
      <color indexed="62"/>
      <name val="Arial CE"/>
      <family val="2"/>
    </font>
    <font>
      <b/>
      <sz val="22"/>
      <color indexed="62"/>
      <name val="AntiqOliTEE"/>
      <family val="0"/>
    </font>
    <font>
      <b/>
      <sz val="11"/>
      <color indexed="62"/>
      <name val="Arial"/>
      <family val="2"/>
    </font>
    <font>
      <sz val="8"/>
      <name val="Arial CE"/>
      <family val="2"/>
    </font>
    <font>
      <b/>
      <i/>
      <sz val="12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trike/>
      <sz val="12"/>
      <color indexed="8"/>
      <name val="Calibri"/>
      <family val="2"/>
    </font>
    <font>
      <strike/>
      <sz val="10"/>
      <name val="Arial CE"/>
      <family val="2"/>
    </font>
    <font>
      <b/>
      <sz val="13"/>
      <name val="Arial CE"/>
      <family val="2"/>
    </font>
    <font>
      <b/>
      <strike/>
      <sz val="10"/>
      <name val="Arial CE"/>
      <family val="2"/>
    </font>
    <font>
      <strike/>
      <sz val="11"/>
      <color indexed="8"/>
      <name val="Calibri"/>
      <family val="2"/>
    </font>
    <font>
      <b/>
      <sz val="16"/>
      <color indexed="9"/>
      <name val="Arial CE"/>
      <family val="2"/>
    </font>
    <font>
      <b/>
      <sz val="12"/>
      <color indexed="62"/>
      <name val="Arial"/>
      <family val="2"/>
    </font>
    <font>
      <b/>
      <sz val="16"/>
      <color theme="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/>
      <bottom style="thin"/>
    </border>
    <border>
      <left style="thin"/>
      <right/>
      <top style="medium"/>
      <bottom style="thin"/>
    </border>
    <border>
      <left style="hair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/>
    </border>
    <border>
      <left style="hair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 diagonalDown="1">
      <left style="thin"/>
      <right/>
      <top style="medium"/>
      <bottom style="medium"/>
      <diagonal style="thin"/>
    </border>
    <border diagonalDown="1">
      <left/>
      <right style="medium"/>
      <top style="medium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thin"/>
      <top style="thin"/>
      <bottom style="thin"/>
      <diagonal style="thin"/>
    </border>
    <border diagonalDown="1">
      <left style="thin"/>
      <right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 applyAlignment="0">
      <protection/>
    </xf>
    <xf numFmtId="0" fontId="9" fillId="0" borderId="0" applyAlignment="0"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99">
    <xf numFmtId="0" fontId="0" fillId="0" borderId="0" xfId="0" applyAlignment="1">
      <alignment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19" fillId="0" borderId="16" xfId="0" applyFont="1" applyFill="1" applyBorder="1" applyAlignment="1">
      <alignment vertical="center"/>
    </xf>
    <xf numFmtId="0" fontId="0" fillId="24" borderId="16" xfId="0" applyFill="1" applyBorder="1" applyAlignment="1">
      <alignment/>
    </xf>
    <xf numFmtId="0" fontId="0" fillId="24" borderId="17" xfId="0" applyFont="1" applyFill="1" applyBorder="1" applyAlignment="1">
      <alignment/>
    </xf>
    <xf numFmtId="0" fontId="9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20" fillId="0" borderId="10" xfId="47" applyFont="1" applyFill="1" applyBorder="1" applyAlignment="1">
      <alignment vertical="center" wrapText="1"/>
      <protection/>
    </xf>
    <xf numFmtId="0" fontId="0" fillId="24" borderId="0" xfId="0" applyFont="1" applyFill="1" applyBorder="1" applyAlignment="1">
      <alignment/>
    </xf>
    <xf numFmtId="0" fontId="21" fillId="21" borderId="0" xfId="0" applyFont="1" applyFill="1" applyBorder="1" applyAlignment="1">
      <alignment vertical="center"/>
    </xf>
    <xf numFmtId="0" fontId="0" fillId="21" borderId="0" xfId="0" applyFill="1" applyAlignment="1">
      <alignment readingOrder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21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49" applyFont="1" applyFill="1" applyBorder="1">
      <alignment/>
      <protection/>
    </xf>
    <xf numFmtId="0" fontId="25" fillId="0" borderId="0" xfId="49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8" fillId="0" borderId="0" xfId="47" applyFont="1" applyBorder="1" applyAlignment="1">
      <alignment vertical="center" wrapText="1"/>
      <protection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 locked="0"/>
    </xf>
    <xf numFmtId="0" fontId="19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30" fillId="0" borderId="0" xfId="0" applyFont="1" applyAlignment="1" applyProtection="1">
      <alignment/>
      <protection hidden="1"/>
    </xf>
    <xf numFmtId="0" fontId="9" fillId="0" borderId="0" xfId="47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9" fillId="0" borderId="0" xfId="46" applyAlignment="1">
      <alignment/>
      <protection/>
    </xf>
    <xf numFmtId="0" fontId="9" fillId="0" borderId="0" xfId="46" applyAlignment="1">
      <alignment horizontal="center" vertical="center"/>
      <protection/>
    </xf>
    <xf numFmtId="0" fontId="33" fillId="0" borderId="0" xfId="46" applyFont="1" applyAlignment="1">
      <alignment horizontal="center" vertical="center"/>
      <protection/>
    </xf>
    <xf numFmtId="0" fontId="9" fillId="0" borderId="0" xfId="46" applyBorder="1" applyAlignment="1">
      <alignment horizontal="center" vertical="center"/>
      <protection/>
    </xf>
    <xf numFmtId="0" fontId="34" fillId="0" borderId="0" xfId="46" applyFont="1" applyBorder="1" applyAlignment="1">
      <alignment horizontal="center" vertical="center"/>
      <protection/>
    </xf>
    <xf numFmtId="0" fontId="9" fillId="0" borderId="0" xfId="46" applyBorder="1" applyAlignment="1">
      <alignment/>
      <protection/>
    </xf>
    <xf numFmtId="0" fontId="34" fillId="0" borderId="0" xfId="46" applyFont="1" applyBorder="1" applyAlignment="1">
      <alignment vertical="center"/>
      <protection/>
    </xf>
    <xf numFmtId="0" fontId="33" fillId="0" borderId="0" xfId="46" applyFont="1" applyBorder="1" applyAlignment="1">
      <alignment vertical="center"/>
      <protection/>
    </xf>
    <xf numFmtId="0" fontId="33" fillId="0" borderId="0" xfId="46" applyFont="1" applyBorder="1" applyAlignment="1">
      <alignment horizontal="center" vertical="center"/>
      <protection/>
    </xf>
    <xf numFmtId="0" fontId="9" fillId="0" borderId="0" xfId="46" applyBorder="1" applyAlignment="1">
      <alignment vertical="center"/>
      <protection/>
    </xf>
    <xf numFmtId="0" fontId="9" fillId="0" borderId="0" xfId="46" applyBorder="1" applyAlignment="1">
      <alignment horizontal="left" vertical="center" indent="1"/>
      <protection/>
    </xf>
    <xf numFmtId="0" fontId="32" fillId="0" borderId="0" xfId="47" applyFont="1" applyBorder="1" applyAlignment="1">
      <alignment vertical="center"/>
      <protection/>
    </xf>
    <xf numFmtId="0" fontId="35" fillId="0" borderId="0" xfId="46" applyFont="1" applyBorder="1" applyAlignment="1">
      <alignment vertical="center"/>
      <protection/>
    </xf>
    <xf numFmtId="0" fontId="37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9" fillId="0" borderId="0" xfId="0" applyFont="1" applyAlignment="1" applyProtection="1">
      <alignment horizontal="left"/>
      <protection hidden="1"/>
    </xf>
    <xf numFmtId="0" fontId="38" fillId="0" borderId="18" xfId="0" applyFont="1" applyBorder="1" applyAlignment="1" applyProtection="1">
      <alignment horizontal="center" vertical="center"/>
      <protection hidden="1"/>
    </xf>
    <xf numFmtId="0" fontId="39" fillId="19" borderId="19" xfId="0" applyFont="1" applyFill="1" applyBorder="1" applyAlignment="1" applyProtection="1">
      <alignment horizontal="center" vertical="center"/>
      <protection hidden="1"/>
    </xf>
    <xf numFmtId="0" fontId="39" fillId="19" borderId="22" xfId="0" applyFont="1" applyFill="1" applyBorder="1" applyAlignment="1" applyProtection="1">
      <alignment horizontal="center" vertical="center"/>
      <protection hidden="1"/>
    </xf>
    <xf numFmtId="0" fontId="39" fillId="19" borderId="23" xfId="0" applyFont="1" applyFill="1" applyBorder="1" applyAlignment="1" applyProtection="1">
      <alignment horizontal="center" vertical="center"/>
      <protection hidden="1"/>
    </xf>
    <xf numFmtId="0" fontId="40" fillId="0" borderId="13" xfId="0" applyFont="1" applyBorder="1" applyAlignment="1" applyProtection="1">
      <alignment horizontal="right"/>
      <protection hidden="1"/>
    </xf>
    <xf numFmtId="0" fontId="40" fillId="0" borderId="14" xfId="0" applyFont="1" applyBorder="1" applyAlignment="1" applyProtection="1">
      <alignment horizontal="center"/>
      <protection hidden="1"/>
    </xf>
    <xf numFmtId="0" fontId="40" fillId="0" borderId="15" xfId="0" applyFont="1" applyBorder="1" applyAlignment="1" applyProtection="1">
      <alignment horizontal="left"/>
      <protection hidden="1"/>
    </xf>
    <xf numFmtId="0" fontId="40" fillId="0" borderId="14" xfId="0" applyFont="1" applyBorder="1" applyAlignment="1" applyProtection="1">
      <alignment horizontal="left"/>
      <protection hidden="1"/>
    </xf>
    <xf numFmtId="0" fontId="41" fillId="0" borderId="16" xfId="0" applyFont="1" applyBorder="1" applyAlignment="1" applyProtection="1">
      <alignment/>
      <protection hidden="1"/>
    </xf>
    <xf numFmtId="0" fontId="41" fillId="0" borderId="17" xfId="0" applyFont="1" applyBorder="1" applyAlignment="1" applyProtection="1">
      <alignment horizontal="center"/>
      <protection hidden="1"/>
    </xf>
    <xf numFmtId="0" fontId="41" fillId="0" borderId="18" xfId="0" applyFont="1" applyBorder="1" applyAlignment="1" applyProtection="1">
      <alignment horizontal="left"/>
      <protection hidden="1"/>
    </xf>
    <xf numFmtId="0" fontId="41" fillId="0" borderId="17" xfId="0" applyFont="1" applyBorder="1" applyAlignment="1" applyProtection="1">
      <alignment horizontal="left"/>
      <protection hidden="1"/>
    </xf>
    <xf numFmtId="0" fontId="40" fillId="0" borderId="13" xfId="0" applyFont="1" applyBorder="1" applyAlignment="1" applyProtection="1">
      <alignment horizontal="right"/>
      <protection hidden="1" locked="0"/>
    </xf>
    <xf numFmtId="0" fontId="40" fillId="0" borderId="15" xfId="0" applyFont="1" applyBorder="1" applyAlignment="1" applyProtection="1">
      <alignment horizontal="left"/>
      <protection hidden="1" locked="0"/>
    </xf>
    <xf numFmtId="0" fontId="41" fillId="0" borderId="17" xfId="0" applyFont="1" applyBorder="1" applyAlignment="1" applyProtection="1">
      <alignment horizontal="right"/>
      <protection hidden="1" locked="0"/>
    </xf>
    <xf numFmtId="0" fontId="41" fillId="0" borderId="18" xfId="0" applyFont="1" applyBorder="1" applyAlignment="1" applyProtection="1">
      <alignment horizontal="left"/>
      <protection hidden="1" locked="0"/>
    </xf>
    <xf numFmtId="0" fontId="41" fillId="0" borderId="16" xfId="0" applyFont="1" applyBorder="1" applyAlignment="1" applyProtection="1">
      <alignment/>
      <protection hidden="1" locked="0"/>
    </xf>
    <xf numFmtId="0" fontId="42" fillId="0" borderId="0" xfId="46" applyFont="1" applyAlignment="1">
      <alignment/>
      <protection/>
    </xf>
    <xf numFmtId="0" fontId="42" fillId="0" borderId="0" xfId="46" applyFont="1" applyBorder="1" applyAlignment="1">
      <alignment/>
      <protection/>
    </xf>
    <xf numFmtId="0" fontId="42" fillId="0" borderId="0" xfId="46" applyFont="1" applyBorder="1" applyAlignment="1">
      <alignment horizontal="left" vertical="center" indent="1"/>
      <protection/>
    </xf>
    <xf numFmtId="0" fontId="42" fillId="0" borderId="0" xfId="46" applyFont="1" applyAlignment="1">
      <alignment horizontal="center" vertical="center"/>
      <protection/>
    </xf>
    <xf numFmtId="0" fontId="42" fillId="0" borderId="0" xfId="46" applyFont="1" applyBorder="1" applyAlignment="1">
      <alignment horizontal="center" vertical="center"/>
      <protection/>
    </xf>
    <xf numFmtId="0" fontId="42" fillId="0" borderId="0" xfId="46" applyFont="1" applyBorder="1" applyAlignment="1">
      <alignment vertical="center"/>
      <protection/>
    </xf>
    <xf numFmtId="0" fontId="43" fillId="0" borderId="0" xfId="46" applyFont="1" applyBorder="1" applyAlignment="1">
      <alignment vertical="center"/>
      <protection/>
    </xf>
    <xf numFmtId="0" fontId="43" fillId="0" borderId="0" xfId="46" applyFont="1" applyAlignment="1">
      <alignment horizontal="center" vertical="center"/>
      <protection/>
    </xf>
    <xf numFmtId="0" fontId="42" fillId="0" borderId="17" xfId="46" applyFont="1" applyBorder="1" applyAlignment="1">
      <alignment horizontal="center" vertical="center"/>
      <protection/>
    </xf>
    <xf numFmtId="0" fontId="42" fillId="0" borderId="0" xfId="46" applyFont="1" applyAlignment="1">
      <alignment horizontal="left" vertical="center" indent="1"/>
      <protection/>
    </xf>
    <xf numFmtId="0" fontId="43" fillId="0" borderId="0" xfId="46" applyFont="1" applyBorder="1" applyAlignment="1">
      <alignment horizontal="center" vertical="center"/>
      <protection/>
    </xf>
    <xf numFmtId="0" fontId="42" fillId="0" borderId="16" xfId="46" applyFont="1" applyBorder="1" applyAlignment="1">
      <alignment horizontal="center" vertical="center"/>
      <protection/>
    </xf>
    <xf numFmtId="0" fontId="42" fillId="0" borderId="0" xfId="46" applyFont="1" applyFill="1" applyAlignment="1">
      <alignment horizontal="center" vertical="center"/>
      <protection/>
    </xf>
    <xf numFmtId="0" fontId="43" fillId="0" borderId="0" xfId="46" applyFont="1" applyFill="1" applyAlignment="1">
      <alignment horizontal="center" vertical="center"/>
      <protection/>
    </xf>
    <xf numFmtId="0" fontId="42" fillId="0" borderId="0" xfId="46" applyFont="1" applyFill="1" applyAlignment="1">
      <alignment/>
      <protection/>
    </xf>
    <xf numFmtId="0" fontId="44" fillId="0" borderId="0" xfId="46" applyFont="1" applyAlignment="1">
      <alignment horizontal="center" vertical="center"/>
      <protection/>
    </xf>
    <xf numFmtId="0" fontId="45" fillId="0" borderId="0" xfId="46" applyFont="1" applyAlignment="1">
      <alignment horizontal="center" vertical="center"/>
      <protection/>
    </xf>
    <xf numFmtId="0" fontId="42" fillId="0" borderId="13" xfId="46" applyFont="1" applyBorder="1" applyAlignment="1">
      <alignment horizontal="center" vertical="center"/>
      <protection/>
    </xf>
    <xf numFmtId="0" fontId="47" fillId="0" borderId="0" xfId="46" applyFont="1" applyBorder="1" applyAlignment="1">
      <alignment vertical="center"/>
      <protection/>
    </xf>
    <xf numFmtId="0" fontId="47" fillId="0" borderId="0" xfId="46" applyFont="1" applyFill="1" applyBorder="1" applyAlignment="1">
      <alignment vertical="center"/>
      <protection/>
    </xf>
    <xf numFmtId="0" fontId="44" fillId="0" borderId="0" xfId="46" applyFont="1" applyBorder="1" applyAlignment="1">
      <alignment horizontal="center" vertical="center"/>
      <protection/>
    </xf>
    <xf numFmtId="0" fontId="42" fillId="0" borderId="0" xfId="46" applyFont="1" applyAlignment="1">
      <alignment horizontal="right" vertical="center"/>
      <protection/>
    </xf>
    <xf numFmtId="0" fontId="42" fillId="0" borderId="0" xfId="46" applyFont="1" applyBorder="1" applyAlignment="1">
      <alignment horizontal="right" vertical="center"/>
      <protection/>
    </xf>
    <xf numFmtId="0" fontId="44" fillId="0" borderId="0" xfId="46" applyFont="1" applyFill="1" applyAlignment="1">
      <alignment horizontal="center" vertical="center"/>
      <protection/>
    </xf>
    <xf numFmtId="0" fontId="46" fillId="0" borderId="0" xfId="46" applyFont="1" applyFill="1" applyAlignment="1">
      <alignment horizontal="center" vertical="center"/>
      <protection/>
    </xf>
    <xf numFmtId="0" fontId="42" fillId="0" borderId="12" xfId="46" applyFont="1" applyFill="1" applyBorder="1" applyAlignment="1">
      <alignment horizontal="center" vertical="center"/>
      <protection/>
    </xf>
    <xf numFmtId="0" fontId="42" fillId="0" borderId="0" xfId="46" applyFont="1" applyFill="1" applyBorder="1" applyAlignment="1">
      <alignment horizontal="center" vertical="center"/>
      <protection/>
    </xf>
    <xf numFmtId="0" fontId="46" fillId="0" borderId="12" xfId="46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34" fillId="0" borderId="0" xfId="0" applyFont="1" applyFill="1" applyAlignment="1">
      <alignment/>
    </xf>
    <xf numFmtId="0" fontId="19" fillId="0" borderId="0" xfId="0" applyFont="1" applyFill="1" applyBorder="1" applyAlignment="1">
      <alignment vertical="center"/>
    </xf>
    <xf numFmtId="0" fontId="57" fillId="0" borderId="25" xfId="48" applyFont="1" applyBorder="1" applyAlignment="1">
      <alignment horizontal="center" vertical="center"/>
      <protection/>
    </xf>
    <xf numFmtId="20" fontId="27" fillId="25" borderId="25" xfId="48" applyNumberFormat="1" applyFont="1" applyFill="1" applyBorder="1" applyAlignment="1">
      <alignment horizontal="center" vertical="center"/>
      <protection/>
    </xf>
    <xf numFmtId="0" fontId="19" fillId="25" borderId="26" xfId="48" applyFont="1" applyFill="1" applyBorder="1" applyAlignment="1">
      <alignment horizontal="center" vertical="center"/>
      <protection/>
    </xf>
    <xf numFmtId="0" fontId="57" fillId="0" borderId="27" xfId="48" applyFont="1" applyBorder="1" applyAlignment="1">
      <alignment horizontal="center" vertical="center"/>
      <protection/>
    </xf>
    <xf numFmtId="0" fontId="58" fillId="0" borderId="28" xfId="48" applyFont="1" applyFill="1" applyBorder="1" applyAlignment="1">
      <alignment horizontal="center" vertical="center"/>
      <protection/>
    </xf>
    <xf numFmtId="0" fontId="57" fillId="0" borderId="28" xfId="48" applyFont="1" applyBorder="1" applyAlignment="1">
      <alignment horizontal="center" vertical="center"/>
      <protection/>
    </xf>
    <xf numFmtId="0" fontId="58" fillId="0" borderId="28" xfId="48" applyFont="1" applyBorder="1" applyAlignment="1">
      <alignment horizontal="center" vertical="center"/>
      <protection/>
    </xf>
    <xf numFmtId="20" fontId="27" fillId="25" borderId="29" xfId="48" applyNumberFormat="1" applyFont="1" applyFill="1" applyBorder="1" applyAlignment="1">
      <alignment horizontal="center" vertical="center"/>
      <protection/>
    </xf>
    <xf numFmtId="0" fontId="0" fillId="0" borderId="28" xfId="48" applyFont="1" applyFill="1" applyBorder="1" applyAlignment="1">
      <alignment horizontal="left" vertical="center" indent="2"/>
      <protection/>
    </xf>
    <xf numFmtId="0" fontId="19" fillId="0" borderId="30" xfId="48" applyFont="1" applyBorder="1" applyAlignment="1">
      <alignment horizontal="center" vertical="center"/>
      <protection/>
    </xf>
    <xf numFmtId="20" fontId="19" fillId="25" borderId="31" xfId="48" applyNumberFormat="1" applyFont="1" applyFill="1" applyBorder="1" applyAlignment="1">
      <alignment horizontal="center" vertical="center"/>
      <protection/>
    </xf>
    <xf numFmtId="20" fontId="27" fillId="25" borderId="28" xfId="48" applyNumberFormat="1" applyFont="1" applyFill="1" applyBorder="1" applyAlignment="1">
      <alignment horizontal="center" vertical="center"/>
      <protection/>
    </xf>
    <xf numFmtId="20" fontId="19" fillId="25" borderId="28" xfId="48" applyNumberFormat="1" applyFont="1" applyFill="1" applyBorder="1" applyAlignment="1">
      <alignment horizontal="center" vertical="center"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0" fontId="43" fillId="0" borderId="0" xfId="46" applyFont="1" applyFill="1" applyBorder="1" applyAlignment="1">
      <alignment vertical="center"/>
      <protection/>
    </xf>
    <xf numFmtId="0" fontId="42" fillId="0" borderId="0" xfId="46" applyFont="1" applyFill="1" applyBorder="1" applyAlignment="1">
      <alignment vertical="center"/>
      <protection/>
    </xf>
    <xf numFmtId="0" fontId="43" fillId="0" borderId="0" xfId="46" applyFont="1" applyFill="1" applyBorder="1" applyAlignment="1">
      <alignment horizontal="center" vertical="center"/>
      <protection/>
    </xf>
    <xf numFmtId="0" fontId="42" fillId="0" borderId="0" xfId="46" applyFont="1" applyFill="1" applyBorder="1" applyAlignment="1">
      <alignment horizontal="left" vertical="center" indent="1"/>
      <protection/>
    </xf>
    <xf numFmtId="0" fontId="44" fillId="0" borderId="0" xfId="46" applyFont="1" applyFill="1" applyBorder="1" applyAlignment="1">
      <alignment horizontal="center" vertical="center"/>
      <protection/>
    </xf>
    <xf numFmtId="0" fontId="46" fillId="0" borderId="0" xfId="46" applyFont="1" applyFill="1" applyBorder="1" applyAlignment="1">
      <alignment horizontal="center" vertical="center"/>
      <protection/>
    </xf>
    <xf numFmtId="0" fontId="9" fillId="0" borderId="0" xfId="46" applyFill="1" applyBorder="1" applyAlignment="1">
      <alignment/>
      <protection/>
    </xf>
    <xf numFmtId="0" fontId="42" fillId="0" borderId="0" xfId="46" applyFont="1" applyFill="1" applyBorder="1" applyAlignment="1">
      <alignment/>
      <protection/>
    </xf>
    <xf numFmtId="0" fontId="50" fillId="0" borderId="0" xfId="46" applyFont="1" applyFill="1" applyBorder="1" applyAlignment="1">
      <alignment vertical="center"/>
      <protection/>
    </xf>
    <xf numFmtId="0" fontId="1" fillId="0" borderId="0" xfId="48" applyAlignment="1">
      <alignment/>
      <protection/>
    </xf>
    <xf numFmtId="0" fontId="1" fillId="0" borderId="0" xfId="48">
      <alignment/>
      <protection/>
    </xf>
    <xf numFmtId="0" fontId="59" fillId="26" borderId="32" xfId="48" applyFont="1" applyFill="1" applyBorder="1" applyAlignment="1" applyProtection="1">
      <alignment horizontal="center" vertical="center"/>
      <protection hidden="1"/>
    </xf>
    <xf numFmtId="0" fontId="59" fillId="26" borderId="33" xfId="48" applyFont="1" applyFill="1" applyBorder="1" applyAlignment="1" applyProtection="1">
      <alignment horizontal="center" vertical="center"/>
      <protection hidden="1"/>
    </xf>
    <xf numFmtId="0" fontId="59" fillId="0" borderId="34" xfId="48" applyFont="1" applyBorder="1" applyAlignment="1" applyProtection="1">
      <alignment horizontal="center" vertical="center"/>
      <protection locked="0"/>
    </xf>
    <xf numFmtId="0" fontId="59" fillId="0" borderId="35" xfId="48" applyFont="1" applyBorder="1" applyAlignment="1" applyProtection="1">
      <alignment horizontal="center" vertical="center"/>
      <protection locked="0"/>
    </xf>
    <xf numFmtId="0" fontId="59" fillId="0" borderId="36" xfId="48" applyFont="1" applyBorder="1" applyAlignment="1" applyProtection="1">
      <alignment horizontal="center" vertical="center"/>
      <protection locked="0"/>
    </xf>
    <xf numFmtId="0" fontId="59" fillId="0" borderId="37" xfId="48" applyFont="1" applyBorder="1" applyAlignment="1" applyProtection="1">
      <alignment horizontal="center" vertical="center"/>
      <protection locked="0"/>
    </xf>
    <xf numFmtId="0" fontId="59" fillId="0" borderId="38" xfId="48" applyFont="1" applyBorder="1" applyAlignment="1" applyProtection="1">
      <alignment horizontal="center" vertical="center"/>
      <protection locked="0"/>
    </xf>
    <xf numFmtId="0" fontId="1" fillId="27" borderId="39" xfId="48" applyFill="1" applyBorder="1" applyAlignment="1" applyProtection="1">
      <alignment horizontal="center" vertical="center"/>
      <protection hidden="1"/>
    </xf>
    <xf numFmtId="0" fontId="1" fillId="27" borderId="40" xfId="48" applyFill="1" applyBorder="1" applyAlignment="1" applyProtection="1">
      <alignment horizontal="center" vertical="center"/>
      <protection hidden="1"/>
    </xf>
    <xf numFmtId="0" fontId="59" fillId="0" borderId="41" xfId="48" applyFont="1" applyBorder="1" applyAlignment="1" applyProtection="1">
      <alignment horizontal="center" vertical="center"/>
      <protection locked="0"/>
    </xf>
    <xf numFmtId="0" fontId="59" fillId="0" borderId="42" xfId="48" applyFont="1" applyBorder="1" applyAlignment="1" applyProtection="1">
      <alignment horizontal="center" vertical="center"/>
      <protection locked="0"/>
    </xf>
    <xf numFmtId="0" fontId="1" fillId="27" borderId="37" xfId="48" applyFill="1" applyBorder="1" applyAlignment="1" applyProtection="1">
      <alignment horizontal="center" vertical="center"/>
      <protection hidden="1"/>
    </xf>
    <xf numFmtId="0" fontId="1" fillId="27" borderId="36" xfId="48" applyFill="1" applyBorder="1" applyAlignment="1" applyProtection="1">
      <alignment horizontal="center" vertical="center"/>
      <protection hidden="1"/>
    </xf>
    <xf numFmtId="0" fontId="59" fillId="0" borderId="43" xfId="48" applyFont="1" applyBorder="1" applyAlignment="1" applyProtection="1">
      <alignment horizontal="center" vertical="center"/>
      <protection locked="0"/>
    </xf>
    <xf numFmtId="0" fontId="59" fillId="0" borderId="44" xfId="48" applyFont="1" applyBorder="1" applyAlignment="1" applyProtection="1">
      <alignment horizontal="center" vertical="center"/>
      <protection locked="0"/>
    </xf>
    <xf numFmtId="0" fontId="59" fillId="0" borderId="45" xfId="48" applyFont="1" applyBorder="1" applyAlignment="1" applyProtection="1">
      <alignment horizontal="center" vertical="center"/>
      <protection locked="0"/>
    </xf>
    <xf numFmtId="0" fontId="59" fillId="0" borderId="46" xfId="48" applyFont="1" applyBorder="1" applyAlignment="1" applyProtection="1">
      <alignment horizontal="center" vertical="center"/>
      <protection locked="0"/>
    </xf>
    <xf numFmtId="0" fontId="59" fillId="0" borderId="47" xfId="48" applyFont="1" applyBorder="1" applyAlignment="1" applyProtection="1">
      <alignment horizontal="center" vertical="center"/>
      <protection locked="0"/>
    </xf>
    <xf numFmtId="0" fontId="59" fillId="0" borderId="26" xfId="48" applyFont="1" applyBorder="1" applyAlignment="1" applyProtection="1">
      <alignment horizontal="center" vertical="center"/>
      <protection locked="0"/>
    </xf>
    <xf numFmtId="0" fontId="59" fillId="0" borderId="48" xfId="48" applyFont="1" applyBorder="1" applyAlignment="1" applyProtection="1">
      <alignment horizontal="center" vertical="center"/>
      <protection locked="0"/>
    </xf>
    <xf numFmtId="0" fontId="59" fillId="0" borderId="49" xfId="48" applyFont="1" applyBorder="1" applyAlignment="1" applyProtection="1">
      <alignment horizontal="center" vertical="center"/>
      <protection locked="0"/>
    </xf>
    <xf numFmtId="0" fontId="1" fillId="27" borderId="49" xfId="48" applyFill="1" applyBorder="1" applyAlignment="1" applyProtection="1">
      <alignment horizontal="center" vertical="center"/>
      <protection hidden="1"/>
    </xf>
    <xf numFmtId="0" fontId="1" fillId="27" borderId="48" xfId="48" applyFill="1" applyBorder="1" applyAlignment="1" applyProtection="1">
      <alignment horizontal="center" vertical="center"/>
      <protection hidden="1"/>
    </xf>
    <xf numFmtId="0" fontId="64" fillId="0" borderId="0" xfId="48" applyFont="1" applyAlignment="1">
      <alignment vertical="center"/>
      <protection/>
    </xf>
    <xf numFmtId="0" fontId="64" fillId="0" borderId="0" xfId="48" applyFont="1" applyAlignment="1">
      <alignment vertical="center" wrapText="1"/>
      <protection/>
    </xf>
    <xf numFmtId="2" fontId="1" fillId="27" borderId="50" xfId="48" applyNumberFormat="1" applyFill="1" applyBorder="1" applyAlignment="1" applyProtection="1">
      <alignment horizontal="center" vertical="center"/>
      <protection hidden="1"/>
    </xf>
    <xf numFmtId="2" fontId="1" fillId="27" borderId="51" xfId="48" applyNumberFormat="1" applyFill="1" applyBorder="1" applyAlignment="1" applyProtection="1">
      <alignment horizontal="center" vertical="center"/>
      <protection hidden="1"/>
    </xf>
    <xf numFmtId="2" fontId="1" fillId="27" borderId="52" xfId="48" applyNumberFormat="1" applyFill="1" applyBorder="1" applyAlignment="1" applyProtection="1">
      <alignment horizontal="center" vertical="center"/>
      <protection hidden="1"/>
    </xf>
    <xf numFmtId="0" fontId="63" fillId="27" borderId="30" xfId="48" applyFont="1" applyFill="1" applyBorder="1" applyAlignment="1" applyProtection="1">
      <alignment horizontal="center" vertical="center" wrapText="1"/>
      <protection hidden="1"/>
    </xf>
    <xf numFmtId="0" fontId="1" fillId="0" borderId="30" xfId="48" applyFont="1" applyFill="1" applyBorder="1" applyAlignment="1" applyProtection="1">
      <alignment horizontal="center" vertical="center" wrapText="1"/>
      <protection locked="0"/>
    </xf>
    <xf numFmtId="0" fontId="59" fillId="26" borderId="50" xfId="48" applyFont="1" applyFill="1" applyBorder="1" applyAlignment="1" applyProtection="1">
      <alignment horizontal="center" vertical="center"/>
      <protection hidden="1"/>
    </xf>
    <xf numFmtId="0" fontId="59" fillId="0" borderId="0" xfId="48" applyFont="1" applyBorder="1" applyAlignment="1" applyProtection="1">
      <alignment horizontal="center" vertical="center"/>
      <protection locked="0"/>
    </xf>
    <xf numFmtId="0" fontId="59" fillId="0" borderId="50" xfId="48" applyFont="1" applyBorder="1" applyAlignment="1" applyProtection="1">
      <alignment horizontal="center" vertical="center"/>
      <protection locked="0"/>
    </xf>
    <xf numFmtId="0" fontId="59" fillId="26" borderId="0" xfId="48" applyFont="1" applyFill="1" applyBorder="1" applyAlignment="1" applyProtection="1">
      <alignment horizontal="center" vertical="center"/>
      <protection hidden="1"/>
    </xf>
    <xf numFmtId="0" fontId="59" fillId="0" borderId="53" xfId="48" applyFont="1" applyBorder="1" applyAlignment="1" applyProtection="1">
      <alignment horizontal="center" vertical="center"/>
      <protection locked="0"/>
    </xf>
    <xf numFmtId="0" fontId="1" fillId="0" borderId="52" xfId="48" applyFont="1" applyFill="1" applyBorder="1" applyAlignment="1" applyProtection="1">
      <alignment horizontal="center" vertical="center" wrapText="1"/>
      <protection locked="0"/>
    </xf>
    <xf numFmtId="0" fontId="59" fillId="0" borderId="54" xfId="48" applyFont="1" applyFill="1" applyBorder="1" applyAlignment="1" applyProtection="1">
      <alignment horizontal="center" vertical="center"/>
      <protection locked="0"/>
    </xf>
    <xf numFmtId="2" fontId="0" fillId="27" borderId="54" xfId="0" applyNumberFormat="1" applyFill="1" applyBorder="1" applyAlignment="1" applyProtection="1">
      <alignment horizontal="center" vertical="center"/>
      <protection hidden="1"/>
    </xf>
    <xf numFmtId="0" fontId="63" fillId="27" borderId="52" xfId="48" applyFont="1" applyFill="1" applyBorder="1" applyAlignment="1" applyProtection="1">
      <alignment horizontal="center" vertical="center" wrapText="1"/>
      <protection hidden="1"/>
    </xf>
    <xf numFmtId="0" fontId="59" fillId="26" borderId="54" xfId="48" applyFont="1" applyFill="1" applyBorder="1" applyAlignment="1" applyProtection="1">
      <alignment horizontal="center" vertical="center"/>
      <protection hidden="1"/>
    </xf>
    <xf numFmtId="0" fontId="59" fillId="0" borderId="54" xfId="48" applyFont="1" applyBorder="1" applyAlignment="1" applyProtection="1">
      <alignment horizontal="center" vertical="center"/>
      <protection locked="0"/>
    </xf>
    <xf numFmtId="0" fontId="1" fillId="27" borderId="54" xfId="48" applyFill="1" applyBorder="1" applyAlignment="1" applyProtection="1">
      <alignment horizontal="center" vertical="center"/>
      <protection hidden="1"/>
    </xf>
    <xf numFmtId="0" fontId="59" fillId="26" borderId="55" xfId="48" applyFont="1" applyFill="1" applyBorder="1" applyAlignment="1" applyProtection="1">
      <alignment horizontal="center" vertical="center"/>
      <protection hidden="1"/>
    </xf>
    <xf numFmtId="0" fontId="59" fillId="26" borderId="56" xfId="48" applyFont="1" applyFill="1" applyBorder="1" applyAlignment="1" applyProtection="1">
      <alignment horizontal="center" vertical="center"/>
      <protection hidden="1"/>
    </xf>
    <xf numFmtId="0" fontId="59" fillId="0" borderId="56" xfId="48" applyFont="1" applyBorder="1" applyAlignment="1" applyProtection="1">
      <alignment horizontal="center" vertical="center"/>
      <protection locked="0"/>
    </xf>
    <xf numFmtId="0" fontId="66" fillId="0" borderId="56" xfId="48" applyFont="1" applyBorder="1" applyAlignment="1" applyProtection="1">
      <alignment horizontal="center" vertical="center"/>
      <protection locked="0"/>
    </xf>
    <xf numFmtId="0" fontId="1" fillId="27" borderId="56" xfId="48" applyFill="1" applyBorder="1" applyAlignment="1" applyProtection="1">
      <alignment horizontal="center" vertical="center"/>
      <protection hidden="1"/>
    </xf>
    <xf numFmtId="2" fontId="0" fillId="27" borderId="56" xfId="0" applyNumberFormat="1" applyFill="1" applyBorder="1" applyAlignment="1" applyProtection="1">
      <alignment horizontal="center" vertical="center"/>
      <protection hidden="1"/>
    </xf>
    <xf numFmtId="0" fontId="59" fillId="0" borderId="57" xfId="48" applyFont="1" applyBorder="1" applyAlignment="1" applyProtection="1">
      <alignment horizontal="center" vertical="center"/>
      <protection locked="0"/>
    </xf>
    <xf numFmtId="0" fontId="59" fillId="0" borderId="58" xfId="48" applyFont="1" applyBorder="1" applyAlignment="1" applyProtection="1">
      <alignment horizontal="center" vertical="center"/>
      <protection locked="0"/>
    </xf>
    <xf numFmtId="0" fontId="59" fillId="0" borderId="59" xfId="48" applyFont="1" applyBorder="1" applyAlignment="1" applyProtection="1">
      <alignment horizontal="center" vertical="center"/>
      <protection locked="0"/>
    </xf>
    <xf numFmtId="0" fontId="59" fillId="26" borderId="59" xfId="48" applyFont="1" applyFill="1" applyBorder="1" applyAlignment="1" applyProtection="1">
      <alignment horizontal="center" vertical="center"/>
      <protection hidden="1"/>
    </xf>
    <xf numFmtId="0" fontId="1" fillId="27" borderId="59" xfId="48" applyFill="1" applyBorder="1" applyAlignment="1" applyProtection="1">
      <alignment horizontal="center" vertical="center"/>
      <protection hidden="1"/>
    </xf>
    <xf numFmtId="2" fontId="0" fillId="27" borderId="59" xfId="0" applyNumberFormat="1" applyFill="1" applyBorder="1" applyAlignment="1" applyProtection="1">
      <alignment horizontal="center" vertical="center"/>
      <protection hidden="1"/>
    </xf>
    <xf numFmtId="0" fontId="59" fillId="0" borderId="39" xfId="48" applyFont="1" applyBorder="1" applyAlignment="1" applyProtection="1">
      <alignment horizontal="center" vertical="center"/>
      <protection locked="0"/>
    </xf>
    <xf numFmtId="0" fontId="59" fillId="0" borderId="60" xfId="48" applyFont="1" applyBorder="1" applyAlignment="1" applyProtection="1">
      <alignment horizontal="center" vertical="center"/>
      <protection locked="0"/>
    </xf>
    <xf numFmtId="0" fontId="59" fillId="26" borderId="42" xfId="48" applyFont="1" applyFill="1" applyBorder="1" applyAlignment="1" applyProtection="1">
      <alignment horizontal="center" vertical="center"/>
      <protection hidden="1"/>
    </xf>
    <xf numFmtId="0" fontId="59" fillId="0" borderId="56" xfId="48" applyFont="1" applyFill="1" applyBorder="1" applyAlignment="1" applyProtection="1">
      <alignment horizontal="center" vertical="center"/>
      <protection hidden="1"/>
    </xf>
    <xf numFmtId="0" fontId="59" fillId="0" borderId="59" xfId="48" applyFont="1" applyFill="1" applyBorder="1" applyAlignment="1" applyProtection="1">
      <alignment horizontal="center" vertical="center"/>
      <protection locked="0"/>
    </xf>
    <xf numFmtId="0" fontId="59" fillId="0" borderId="39" xfId="48" applyFont="1" applyFill="1" applyBorder="1" applyAlignment="1" applyProtection="1">
      <alignment horizontal="center" vertical="center"/>
      <protection hidden="1"/>
    </xf>
    <xf numFmtId="0" fontId="59" fillId="0" borderId="60" xfId="48" applyFont="1" applyFill="1" applyBorder="1" applyAlignment="1" applyProtection="1">
      <alignment horizontal="center" vertical="center"/>
      <protection locked="0"/>
    </xf>
    <xf numFmtId="0" fontId="59" fillId="0" borderId="42" xfId="48" applyFont="1" applyFill="1" applyBorder="1" applyAlignment="1" applyProtection="1">
      <alignment horizontal="center" vertical="center"/>
      <protection locked="0"/>
    </xf>
    <xf numFmtId="0" fontId="65" fillId="0" borderId="56" xfId="48" applyFont="1" applyBorder="1" applyAlignment="1" applyProtection="1">
      <alignment horizontal="center" vertical="center"/>
      <protection locked="0"/>
    </xf>
    <xf numFmtId="0" fontId="65" fillId="0" borderId="59" xfId="48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6" fillId="0" borderId="26" xfId="48" applyFont="1" applyBorder="1" applyAlignment="1">
      <alignment horizontal="center" vertical="center"/>
      <protection/>
    </xf>
    <xf numFmtId="0" fontId="56" fillId="0" borderId="31" xfId="48" applyFont="1" applyBorder="1" applyAlignment="1">
      <alignment horizontal="center" vertical="center"/>
      <protection/>
    </xf>
    <xf numFmtId="0" fontId="56" fillId="0" borderId="50" xfId="48" applyFont="1" applyBorder="1" applyAlignment="1">
      <alignment horizontal="center" vertical="center"/>
      <protection/>
    </xf>
    <xf numFmtId="0" fontId="58" fillId="0" borderId="61" xfId="48" applyFont="1" applyFill="1" applyBorder="1" applyAlignment="1">
      <alignment horizontal="center" vertical="center"/>
      <protection/>
    </xf>
    <xf numFmtId="0" fontId="58" fillId="0" borderId="52" xfId="48" applyFont="1" applyFill="1" applyBorder="1" applyAlignment="1">
      <alignment horizontal="center" vertical="center"/>
      <protection/>
    </xf>
    <xf numFmtId="0" fontId="23" fillId="0" borderId="16" xfId="0" applyFont="1" applyFill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9" fillId="26" borderId="62" xfId="48" applyFont="1" applyFill="1" applyBorder="1" applyAlignment="1" applyProtection="1">
      <alignment horizontal="center" vertical="center"/>
      <protection hidden="1"/>
    </xf>
    <xf numFmtId="0" fontId="59" fillId="0" borderId="63" xfId="48" applyFont="1" applyBorder="1" applyAlignment="1" applyProtection="1">
      <alignment horizontal="center" vertical="center"/>
      <protection locked="0"/>
    </xf>
    <xf numFmtId="0" fontId="59" fillId="0" borderId="64" xfId="48" applyFont="1" applyBorder="1" applyAlignment="1" applyProtection="1">
      <alignment horizontal="center" vertical="center"/>
      <protection locked="0"/>
    </xf>
    <xf numFmtId="0" fontId="1" fillId="0" borderId="55" xfId="48" applyBorder="1" applyAlignment="1" applyProtection="1">
      <alignment vertical="center"/>
      <protection locked="0"/>
    </xf>
    <xf numFmtId="0" fontId="1" fillId="0" borderId="65" xfId="48" applyBorder="1" applyAlignment="1" applyProtection="1">
      <alignment vertical="center"/>
      <protection locked="0"/>
    </xf>
    <xf numFmtId="0" fontId="1" fillId="0" borderId="57" xfId="48" applyBorder="1" applyAlignment="1" applyProtection="1">
      <alignment vertical="center"/>
      <protection locked="0"/>
    </xf>
    <xf numFmtId="0" fontId="1" fillId="0" borderId="66" xfId="48" applyBorder="1" applyAlignment="1" applyProtection="1">
      <alignment vertical="center"/>
      <protection locked="0"/>
    </xf>
    <xf numFmtId="0" fontId="1" fillId="0" borderId="58" xfId="48" applyBorder="1" applyAlignment="1" applyProtection="1">
      <alignment vertical="center"/>
      <protection locked="0"/>
    </xf>
    <xf numFmtId="0" fontId="1" fillId="0" borderId="67" xfId="48" applyBorder="1" applyAlignment="1" applyProtection="1">
      <alignment vertical="center"/>
      <protection locked="0"/>
    </xf>
    <xf numFmtId="0" fontId="23" fillId="0" borderId="20" xfId="0" applyFont="1" applyBorder="1" applyAlignment="1">
      <alignment horizontal="right"/>
    </xf>
    <xf numFmtId="0" fontId="1" fillId="0" borderId="68" xfId="48" applyFont="1" applyFill="1" applyBorder="1" applyAlignment="1" applyProtection="1">
      <alignment horizontal="center" vertical="center" wrapText="1"/>
      <protection locked="0"/>
    </xf>
    <xf numFmtId="0" fontId="1" fillId="0" borderId="69" xfId="48" applyBorder="1" applyAlignment="1" applyProtection="1">
      <alignment vertical="center"/>
      <protection locked="0"/>
    </xf>
    <xf numFmtId="0" fontId="59" fillId="0" borderId="70" xfId="48" applyFont="1" applyBorder="1" applyAlignment="1" applyProtection="1">
      <alignment horizontal="center" vertical="center"/>
      <protection locked="0"/>
    </xf>
    <xf numFmtId="0" fontId="59" fillId="0" borderId="71" xfId="48" applyFont="1" applyBorder="1" applyAlignment="1" applyProtection="1">
      <alignment horizontal="center" vertical="center"/>
      <protection locked="0"/>
    </xf>
    <xf numFmtId="0" fontId="59" fillId="0" borderId="72" xfId="48" applyFont="1" applyBorder="1" applyAlignment="1" applyProtection="1">
      <alignment horizontal="center" vertical="center"/>
      <protection locked="0"/>
    </xf>
    <xf numFmtId="0" fontId="59" fillId="26" borderId="72" xfId="48" applyFont="1" applyFill="1" applyBorder="1" applyAlignment="1" applyProtection="1">
      <alignment horizontal="center" vertical="center"/>
      <protection hidden="1"/>
    </xf>
    <xf numFmtId="0" fontId="59" fillId="26" borderId="49" xfId="48" applyFont="1" applyFill="1" applyBorder="1" applyAlignment="1" applyProtection="1">
      <alignment horizontal="center" vertical="center"/>
      <protection hidden="1"/>
    </xf>
    <xf numFmtId="0" fontId="1" fillId="27" borderId="72" xfId="48" applyFill="1" applyBorder="1" applyAlignment="1" applyProtection="1">
      <alignment horizontal="center" vertical="center"/>
      <protection hidden="1"/>
    </xf>
    <xf numFmtId="2" fontId="0" fillId="27" borderId="72" xfId="0" applyNumberFormat="1" applyFill="1" applyBorder="1" applyAlignment="1" applyProtection="1">
      <alignment horizontal="center" vertical="center"/>
      <protection hidden="1"/>
    </xf>
    <xf numFmtId="0" fontId="65" fillId="0" borderId="72" xfId="48" applyFont="1" applyBorder="1" applyAlignment="1" applyProtection="1">
      <alignment horizontal="center" vertical="center"/>
      <protection locked="0"/>
    </xf>
    <xf numFmtId="0" fontId="59" fillId="0" borderId="72" xfId="48" applyFont="1" applyFill="1" applyBorder="1" applyAlignment="1" applyProtection="1">
      <alignment horizontal="center" vertical="center"/>
      <protection locked="0"/>
    </xf>
    <xf numFmtId="0" fontId="1" fillId="0" borderId="39" xfId="48" applyBorder="1" applyAlignment="1" applyProtection="1">
      <alignment vertical="center"/>
      <protection locked="0"/>
    </xf>
    <xf numFmtId="0" fontId="1" fillId="0" borderId="60" xfId="48" applyBorder="1" applyAlignment="1" applyProtection="1">
      <alignment vertical="center"/>
      <protection locked="0"/>
    </xf>
    <xf numFmtId="0" fontId="1" fillId="0" borderId="42" xfId="48" applyBorder="1" applyAlignment="1" applyProtection="1">
      <alignment vertical="center"/>
      <protection locked="0"/>
    </xf>
    <xf numFmtId="0" fontId="1" fillId="0" borderId="73" xfId="48" applyFont="1" applyFill="1" applyBorder="1" applyAlignment="1" applyProtection="1">
      <alignment horizontal="center" vertical="center" wrapText="1"/>
      <protection locked="0"/>
    </xf>
    <xf numFmtId="0" fontId="59" fillId="0" borderId="65" xfId="48" applyFont="1" applyBorder="1" applyAlignment="1" applyProtection="1">
      <alignment horizontal="center" vertical="center"/>
      <protection locked="0"/>
    </xf>
    <xf numFmtId="0" fontId="59" fillId="0" borderId="66" xfId="48" applyFont="1" applyBorder="1" applyAlignment="1" applyProtection="1">
      <alignment horizontal="center" vertical="center"/>
      <protection locked="0"/>
    </xf>
    <xf numFmtId="0" fontId="59" fillId="26" borderId="67" xfId="48" applyFont="1" applyFill="1" applyBorder="1" applyAlignment="1" applyProtection="1">
      <alignment horizontal="center" vertical="center"/>
      <protection hidden="1"/>
    </xf>
    <xf numFmtId="2" fontId="0" fillId="27" borderId="39" xfId="0" applyNumberFormat="1" applyFill="1" applyBorder="1" applyAlignment="1" applyProtection="1">
      <alignment horizontal="center" vertical="center"/>
      <protection hidden="1"/>
    </xf>
    <xf numFmtId="2" fontId="0" fillId="27" borderId="60" xfId="0" applyNumberFormat="1" applyFill="1" applyBorder="1" applyAlignment="1" applyProtection="1">
      <alignment horizontal="center" vertical="center"/>
      <protection hidden="1"/>
    </xf>
    <xf numFmtId="2" fontId="0" fillId="27" borderId="42" xfId="0" applyNumberFormat="1" applyFill="1" applyBorder="1" applyAlignment="1" applyProtection="1">
      <alignment horizontal="center" vertical="center"/>
      <protection hidden="1"/>
    </xf>
    <xf numFmtId="2" fontId="0" fillId="27" borderId="49" xfId="0" applyNumberFormat="1" applyFill="1" applyBorder="1" applyAlignment="1" applyProtection="1">
      <alignment horizontal="center" vertical="center"/>
      <protection hidden="1"/>
    </xf>
    <xf numFmtId="2" fontId="0" fillId="27" borderId="65" xfId="0" applyNumberFormat="1" applyFill="1" applyBorder="1" applyAlignment="1" applyProtection="1">
      <alignment horizontal="center" vertical="center"/>
      <protection hidden="1"/>
    </xf>
    <xf numFmtId="2" fontId="0" fillId="27" borderId="66" xfId="0" applyNumberFormat="1" applyFill="1" applyBorder="1" applyAlignment="1" applyProtection="1">
      <alignment horizontal="center" vertical="center"/>
      <protection hidden="1"/>
    </xf>
    <xf numFmtId="2" fontId="0" fillId="27" borderId="67" xfId="0" applyNumberFormat="1" applyFill="1" applyBorder="1" applyAlignment="1" applyProtection="1">
      <alignment horizontal="center" vertical="center"/>
      <protection hidden="1"/>
    </xf>
    <xf numFmtId="0" fontId="67" fillId="0" borderId="0" xfId="48" applyFont="1" applyAlignment="1">
      <alignment vertical="center"/>
      <protection/>
    </xf>
    <xf numFmtId="0" fontId="19" fillId="0" borderId="28" xfId="48" applyFont="1" applyBorder="1" applyAlignment="1">
      <alignment horizontal="center" vertical="center"/>
      <protection/>
    </xf>
    <xf numFmtId="0" fontId="19" fillId="25" borderId="33" xfId="48" applyFont="1" applyFill="1" applyBorder="1" applyAlignment="1">
      <alignment horizontal="center" vertical="center"/>
      <protection/>
    </xf>
    <xf numFmtId="0" fontId="19" fillId="25" borderId="28" xfId="48" applyFont="1" applyFill="1" applyBorder="1" applyAlignment="1">
      <alignment horizontal="center" vertical="center"/>
      <protection/>
    </xf>
    <xf numFmtId="0" fontId="67" fillId="0" borderId="0" xfId="48" applyFont="1" applyAlignment="1">
      <alignment horizontal="center" vertical="center"/>
      <protection/>
    </xf>
    <xf numFmtId="0" fontId="27" fillId="0" borderId="0" xfId="48" applyFont="1" applyBorder="1" applyAlignment="1">
      <alignment horizontal="center" vertical="center"/>
      <protection/>
    </xf>
    <xf numFmtId="0" fontId="67" fillId="0" borderId="0" xfId="48" applyFont="1" applyFill="1" applyBorder="1" applyAlignment="1">
      <alignment vertical="center"/>
      <protection/>
    </xf>
    <xf numFmtId="0" fontId="68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center" vertical="center"/>
      <protection/>
    </xf>
    <xf numFmtId="0" fontId="67" fillId="0" borderId="0" xfId="48" applyFont="1" applyBorder="1" applyAlignment="1">
      <alignment vertical="center"/>
      <protection/>
    </xf>
    <xf numFmtId="0" fontId="1" fillId="0" borderId="66" xfId="48" applyBorder="1" applyAlignment="1" applyProtection="1">
      <alignment vertical="center" wrapText="1"/>
      <protection locked="0"/>
    </xf>
    <xf numFmtId="0" fontId="23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20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ill="1" applyBorder="1" applyAlignment="1">
      <alignment vertical="center"/>
    </xf>
    <xf numFmtId="0" fontId="67" fillId="0" borderId="54" xfId="0" applyFont="1" applyBorder="1" applyAlignment="1">
      <alignment/>
    </xf>
    <xf numFmtId="0" fontId="67" fillId="0" borderId="54" xfId="0" applyFont="1" applyBorder="1" applyAlignment="1">
      <alignment vertical="center"/>
    </xf>
    <xf numFmtId="0" fontId="23" fillId="0" borderId="16" xfId="0" applyFont="1" applyBorder="1" applyAlignment="1">
      <alignment/>
    </xf>
    <xf numFmtId="0" fontId="23" fillId="0" borderId="11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23" fillId="0" borderId="20" xfId="0" applyFont="1" applyBorder="1" applyAlignment="1">
      <alignment/>
    </xf>
    <xf numFmtId="0" fontId="23" fillId="0" borderId="74" xfId="0" applyFont="1" applyBorder="1" applyAlignment="1">
      <alignment horizontal="right"/>
    </xf>
    <xf numFmtId="0" fontId="23" fillId="0" borderId="54" xfId="0" applyFont="1" applyFill="1" applyBorder="1" applyAlignment="1">
      <alignment/>
    </xf>
    <xf numFmtId="0" fontId="19" fillId="28" borderId="75" xfId="48" applyFont="1" applyFill="1" applyBorder="1" applyAlignment="1">
      <alignment horizontal="left" vertical="center" indent="2"/>
      <protection/>
    </xf>
    <xf numFmtId="0" fontId="27" fillId="28" borderId="76" xfId="48" applyFont="1" applyFill="1" applyBorder="1" applyAlignment="1">
      <alignment horizontal="center" vertical="center"/>
      <protection/>
    </xf>
    <xf numFmtId="0" fontId="19" fillId="28" borderId="77" xfId="48" applyFont="1" applyFill="1" applyBorder="1" applyAlignment="1">
      <alignment horizontal="left" vertical="center" indent="2"/>
      <protection/>
    </xf>
    <xf numFmtId="0" fontId="68" fillId="0" borderId="54" xfId="48" applyFont="1" applyFill="1" applyBorder="1" applyAlignment="1">
      <alignment horizontal="left" vertical="center"/>
      <protection/>
    </xf>
    <xf numFmtId="0" fontId="34" fillId="0" borderId="0" xfId="0" applyFont="1" applyFill="1" applyBorder="1" applyAlignment="1">
      <alignment horizontal="left"/>
    </xf>
    <xf numFmtId="0" fontId="34" fillId="0" borderId="24" xfId="0" applyFont="1" applyFill="1" applyBorder="1" applyAlignment="1">
      <alignment horizontal="left"/>
    </xf>
    <xf numFmtId="0" fontId="70" fillId="0" borderId="54" xfId="48" applyFont="1" applyBorder="1" applyAlignment="1" applyProtection="1">
      <alignment horizontal="center" vertical="center"/>
      <protection locked="0"/>
    </xf>
    <xf numFmtId="0" fontId="67" fillId="0" borderId="0" xfId="48" applyFont="1" applyAlignment="1">
      <alignment vertical="center" wrapText="1"/>
      <protection/>
    </xf>
    <xf numFmtId="0" fontId="68" fillId="0" borderId="54" xfId="48" applyFont="1" applyFill="1" applyBorder="1" applyAlignment="1">
      <alignment vertical="center"/>
      <protection/>
    </xf>
    <xf numFmtId="0" fontId="69" fillId="0" borderId="54" xfId="48" applyFont="1" applyFill="1" applyBorder="1" applyAlignment="1">
      <alignment horizontal="left" vertical="center"/>
      <protection/>
    </xf>
    <xf numFmtId="0" fontId="57" fillId="0" borderId="29" xfId="48" applyFont="1" applyBorder="1" applyAlignment="1">
      <alignment horizontal="center" vertical="center"/>
      <protection/>
    </xf>
    <xf numFmtId="20" fontId="27" fillId="25" borderId="28" xfId="48" applyNumberFormat="1" applyFont="1" applyFill="1" applyBorder="1" applyAlignment="1">
      <alignment horizontal="center" vertical="center" wrapText="1"/>
      <protection/>
    </xf>
    <xf numFmtId="0" fontId="19" fillId="25" borderId="28" xfId="4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63" fillId="27" borderId="73" xfId="48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Alignment="1">
      <alignment horizontal="right"/>
    </xf>
    <xf numFmtId="0" fontId="71" fillId="0" borderId="0" xfId="0" applyFont="1" applyAlignment="1">
      <alignment/>
    </xf>
    <xf numFmtId="0" fontId="59" fillId="0" borderId="78" xfId="48" applyFont="1" applyBorder="1" applyAlignment="1" applyProtection="1">
      <alignment horizontal="center" vertical="center"/>
      <protection locked="0"/>
    </xf>
    <xf numFmtId="0" fontId="1" fillId="0" borderId="71" xfId="48" applyBorder="1" applyAlignment="1" applyProtection="1">
      <alignment vertical="center"/>
      <protection locked="0"/>
    </xf>
    <xf numFmtId="0" fontId="1" fillId="0" borderId="79" xfId="48" applyBorder="1" applyAlignment="1" applyProtection="1">
      <alignment vertical="center"/>
      <protection locked="0"/>
    </xf>
    <xf numFmtId="0" fontId="70" fillId="0" borderId="72" xfId="48" applyFont="1" applyBorder="1" applyAlignment="1" applyProtection="1">
      <alignment horizontal="center" vertical="center"/>
      <protection locked="0"/>
    </xf>
    <xf numFmtId="0" fontId="70" fillId="26" borderId="72" xfId="48" applyFont="1" applyFill="1" applyBorder="1" applyAlignment="1" applyProtection="1">
      <alignment horizontal="center" vertical="center"/>
      <protection hidden="1"/>
    </xf>
    <xf numFmtId="0" fontId="19" fillId="0" borderId="76" xfId="48" applyFont="1" applyFill="1" applyBorder="1" applyAlignment="1">
      <alignment horizontal="center" vertical="center"/>
      <protection/>
    </xf>
    <xf numFmtId="0" fontId="19" fillId="0" borderId="61" xfId="48" applyFont="1" applyFill="1" applyBorder="1" applyAlignment="1">
      <alignment horizontal="center" vertical="center"/>
      <protection/>
    </xf>
    <xf numFmtId="0" fontId="19" fillId="0" borderId="75" xfId="48" applyFont="1" applyFill="1" applyBorder="1" applyAlignment="1">
      <alignment horizontal="center" vertical="center"/>
      <protection/>
    </xf>
    <xf numFmtId="0" fontId="19" fillId="0" borderId="28" xfId="48" applyFont="1" applyFill="1" applyBorder="1" applyAlignment="1">
      <alignment horizontal="center" vertical="center" wrapText="1"/>
      <protection/>
    </xf>
    <xf numFmtId="0" fontId="19" fillId="0" borderId="57" xfId="48" applyFont="1" applyFill="1" applyBorder="1" applyAlignment="1">
      <alignment horizontal="left" vertical="center"/>
      <protection/>
    </xf>
    <xf numFmtId="0" fontId="69" fillId="0" borderId="66" xfId="48" applyFont="1" applyFill="1" applyBorder="1" applyAlignment="1">
      <alignment vertical="center"/>
      <protection/>
    </xf>
    <xf numFmtId="0" fontId="67" fillId="0" borderId="66" xfId="48" applyFont="1" applyBorder="1" applyAlignment="1">
      <alignment vertical="center"/>
      <protection/>
    </xf>
    <xf numFmtId="0" fontId="68" fillId="0" borderId="58" xfId="48" applyFont="1" applyFill="1" applyBorder="1" applyAlignment="1">
      <alignment horizontal="left" vertical="center"/>
      <protection/>
    </xf>
    <xf numFmtId="0" fontId="68" fillId="0" borderId="59" xfId="48" applyFont="1" applyFill="1" applyBorder="1" applyAlignment="1">
      <alignment horizontal="left" vertical="center"/>
      <protection/>
    </xf>
    <xf numFmtId="0" fontId="19" fillId="0" borderId="67" xfId="48" applyFont="1" applyFill="1" applyBorder="1" applyAlignment="1">
      <alignment horizontal="left" vertical="center"/>
      <protection/>
    </xf>
    <xf numFmtId="0" fontId="19" fillId="0" borderId="31" xfId="48" applyFont="1" applyFill="1" applyBorder="1" applyAlignment="1">
      <alignment horizontal="center" vertical="center"/>
      <protection/>
    </xf>
    <xf numFmtId="0" fontId="19" fillId="28" borderId="31" xfId="48" applyFont="1" applyFill="1" applyBorder="1" applyAlignment="1">
      <alignment horizontal="left" vertical="center" indent="2"/>
      <protection/>
    </xf>
    <xf numFmtId="0" fontId="73" fillId="0" borderId="75" xfId="48" applyFont="1" applyFill="1" applyBorder="1" applyAlignment="1">
      <alignment horizontal="center" vertical="center"/>
      <protection/>
    </xf>
    <xf numFmtId="0" fontId="73" fillId="28" borderId="31" xfId="48" applyFont="1" applyFill="1" applyBorder="1" applyAlignment="1">
      <alignment horizontal="left" vertical="center" indent="2"/>
      <protection/>
    </xf>
    <xf numFmtId="0" fontId="74" fillId="0" borderId="58" xfId="48" applyFont="1" applyBorder="1" applyAlignment="1" applyProtection="1">
      <alignment vertical="center"/>
      <protection locked="0"/>
    </xf>
    <xf numFmtId="0" fontId="74" fillId="0" borderId="42" xfId="48" applyFont="1" applyBorder="1" applyAlignment="1" applyProtection="1">
      <alignment vertical="center"/>
      <protection locked="0"/>
    </xf>
    <xf numFmtId="0" fontId="59" fillId="0" borderId="80" xfId="48" applyFont="1" applyBorder="1" applyAlignment="1" applyProtection="1">
      <alignment horizontal="center" vertical="center"/>
      <protection locked="0"/>
    </xf>
    <xf numFmtId="0" fontId="59" fillId="0" borderId="81" xfId="48" applyFont="1" applyBorder="1" applyAlignment="1" applyProtection="1">
      <alignment horizontal="center" vertical="center"/>
      <protection locked="0"/>
    </xf>
    <xf numFmtId="0" fontId="59" fillId="0" borderId="82" xfId="48" applyFont="1" applyBorder="1" applyAlignment="1" applyProtection="1">
      <alignment horizontal="center" vertical="center"/>
      <protection locked="0"/>
    </xf>
    <xf numFmtId="0" fontId="27" fillId="29" borderId="31" xfId="48" applyFont="1" applyFill="1" applyBorder="1" applyAlignment="1">
      <alignment vertical="center" wrapText="1"/>
      <protection/>
    </xf>
    <xf numFmtId="0" fontId="1" fillId="27" borderId="55" xfId="48" applyFill="1" applyBorder="1" applyAlignment="1" applyProtection="1">
      <alignment horizontal="center" vertical="center"/>
      <protection hidden="1"/>
    </xf>
    <xf numFmtId="0" fontId="1" fillId="27" borderId="57" xfId="48" applyFill="1" applyBorder="1" applyAlignment="1" applyProtection="1">
      <alignment horizontal="center" vertical="center"/>
      <protection hidden="1"/>
    </xf>
    <xf numFmtId="0" fontId="1" fillId="27" borderId="58" xfId="48" applyFill="1" applyBorder="1" applyAlignment="1" applyProtection="1">
      <alignment horizontal="center" vertical="center"/>
      <protection hidden="1"/>
    </xf>
    <xf numFmtId="0" fontId="1" fillId="27" borderId="71" xfId="48" applyFill="1" applyBorder="1" applyAlignment="1" applyProtection="1">
      <alignment horizontal="center" vertical="center"/>
      <protection hidden="1"/>
    </xf>
    <xf numFmtId="166" fontId="0" fillId="24" borderId="20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0" borderId="0" xfId="47" applyFont="1" applyBorder="1" applyAlignment="1">
      <alignment horizontal="center" vertical="center" wrapText="1"/>
      <protection/>
    </xf>
    <xf numFmtId="0" fontId="37" fillId="0" borderId="0" xfId="0" applyFont="1" applyBorder="1" applyAlignment="1" applyProtection="1">
      <alignment horizontal="center"/>
      <protection hidden="1"/>
    </xf>
    <xf numFmtId="0" fontId="39" fillId="19" borderId="19" xfId="0" applyFont="1" applyFill="1" applyBorder="1" applyAlignment="1" applyProtection="1">
      <alignment horizontal="center" vertical="center"/>
      <protection hidden="1"/>
    </xf>
    <xf numFmtId="0" fontId="39" fillId="19" borderId="10" xfId="0" applyFont="1" applyFill="1" applyBorder="1" applyAlignment="1" applyProtection="1">
      <alignment horizontal="center" vertical="center"/>
      <protection hidden="1"/>
    </xf>
    <xf numFmtId="0" fontId="38" fillId="19" borderId="19" xfId="0" applyFont="1" applyFill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left" vertical="center" indent="1"/>
      <protection hidden="1"/>
    </xf>
    <xf numFmtId="0" fontId="41" fillId="0" borderId="19" xfId="0" applyFont="1" applyBorder="1" applyAlignment="1" applyProtection="1">
      <alignment horizontal="center" vertical="center"/>
      <protection hidden="1"/>
    </xf>
    <xf numFmtId="0" fontId="38" fillId="30" borderId="20" xfId="0" applyFont="1" applyFill="1" applyBorder="1" applyAlignment="1" applyProtection="1">
      <alignment horizontal="center"/>
      <protection hidden="1"/>
    </xf>
    <xf numFmtId="0" fontId="40" fillId="0" borderId="22" xfId="0" applyNumberFormat="1" applyFont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horizontal="right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40" fillId="0" borderId="20" xfId="0" applyFont="1" applyBorder="1" applyAlignment="1" applyProtection="1">
      <alignment horizontal="left" vertical="center"/>
      <protection hidden="1"/>
    </xf>
    <xf numFmtId="0" fontId="48" fillId="0" borderId="19" xfId="0" applyNumberFormat="1" applyFont="1" applyBorder="1" applyAlignment="1" applyProtection="1">
      <alignment horizontal="center" vertical="center"/>
      <protection hidden="1"/>
    </xf>
    <xf numFmtId="0" fontId="41" fillId="0" borderId="10" xfId="0" applyFont="1" applyBorder="1" applyAlignment="1" applyProtection="1">
      <alignment vertical="center"/>
      <protection hidden="1"/>
    </xf>
    <xf numFmtId="2" fontId="40" fillId="0" borderId="19" xfId="0" applyNumberFormat="1" applyFont="1" applyBorder="1" applyAlignment="1" applyProtection="1">
      <alignment horizontal="center" vertical="center"/>
      <protection hidden="1"/>
    </xf>
    <xf numFmtId="0" fontId="37" fillId="19" borderId="19" xfId="0" applyFont="1" applyFill="1" applyBorder="1" applyAlignment="1" applyProtection="1">
      <alignment horizontal="center" vertical="center"/>
      <protection hidden="1"/>
    </xf>
    <xf numFmtId="0" fontId="38" fillId="30" borderId="19" xfId="0" applyFont="1" applyFill="1" applyBorder="1" applyAlignment="1" applyProtection="1">
      <alignment horizontal="center"/>
      <protection hidden="1"/>
    </xf>
    <xf numFmtId="0" fontId="38" fillId="30" borderId="10" xfId="0" applyFont="1" applyFill="1" applyBorder="1" applyAlignment="1" applyProtection="1">
      <alignment horizontal="center"/>
      <protection hidden="1"/>
    </xf>
    <xf numFmtId="0" fontId="28" fillId="0" borderId="19" xfId="47" applyFont="1" applyBorder="1" applyAlignment="1">
      <alignment horizontal="center" vertical="center" wrapText="1"/>
      <protection/>
    </xf>
    <xf numFmtId="167" fontId="0" fillId="0" borderId="19" xfId="0" applyNumberForma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31" fillId="0" borderId="20" xfId="0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0" fontId="42" fillId="0" borderId="54" xfId="46" applyFont="1" applyBorder="1" applyAlignment="1">
      <alignment horizontal="center" vertical="center"/>
      <protection/>
    </xf>
    <xf numFmtId="0" fontId="42" fillId="0" borderId="0" xfId="46" applyFont="1" applyBorder="1" applyAlignment="1">
      <alignment horizontal="center" vertical="center"/>
      <protection/>
    </xf>
    <xf numFmtId="0" fontId="54" fillId="0" borderId="19" xfId="46" applyFont="1" applyBorder="1" applyAlignment="1">
      <alignment horizontal="center" vertical="center"/>
      <protection/>
    </xf>
    <xf numFmtId="0" fontId="42" fillId="0" borderId="12" xfId="46" applyFont="1" applyBorder="1" applyAlignment="1">
      <alignment horizontal="center" vertical="center"/>
      <protection/>
    </xf>
    <xf numFmtId="0" fontId="42" fillId="0" borderId="19" xfId="46" applyFont="1" applyBorder="1" applyAlignment="1">
      <alignment horizontal="center" vertical="center"/>
      <protection/>
    </xf>
    <xf numFmtId="0" fontId="42" fillId="0" borderId="20" xfId="46" applyFont="1" applyBorder="1" applyAlignment="1">
      <alignment horizontal="left" vertical="center" indent="1"/>
      <protection/>
    </xf>
    <xf numFmtId="0" fontId="42" fillId="0" borderId="19" xfId="46" applyFont="1" applyBorder="1" applyAlignment="1">
      <alignment horizontal="left" vertical="center" indent="1"/>
      <protection/>
    </xf>
    <xf numFmtId="0" fontId="53" fillId="0" borderId="0" xfId="46" applyFont="1" applyBorder="1" applyAlignment="1">
      <alignment horizontal="center" vertical="center"/>
      <protection/>
    </xf>
    <xf numFmtId="0" fontId="43" fillId="0" borderId="19" xfId="46" applyFont="1" applyBorder="1" applyAlignment="1">
      <alignment horizontal="center" vertical="center"/>
      <protection/>
    </xf>
    <xf numFmtId="0" fontId="43" fillId="0" borderId="19" xfId="46" applyFont="1" applyFill="1" applyBorder="1" applyAlignment="1">
      <alignment horizontal="center" vertical="center"/>
      <protection/>
    </xf>
    <xf numFmtId="0" fontId="50" fillId="0" borderId="15" xfId="46" applyFont="1" applyFill="1" applyBorder="1" applyAlignment="1">
      <alignment horizontal="center" vertical="center"/>
      <protection/>
    </xf>
    <xf numFmtId="0" fontId="50" fillId="0" borderId="18" xfId="46" applyFont="1" applyFill="1" applyBorder="1" applyAlignment="1">
      <alignment horizontal="center" vertical="center"/>
      <protection/>
    </xf>
    <xf numFmtId="0" fontId="42" fillId="0" borderId="46" xfId="46" applyFont="1" applyBorder="1" applyAlignment="1">
      <alignment horizontal="center" vertical="center"/>
      <protection/>
    </xf>
    <xf numFmtId="0" fontId="42" fillId="0" borderId="53" xfId="46" applyFont="1" applyBorder="1" applyAlignment="1">
      <alignment horizontal="center" vertical="center"/>
      <protection/>
    </xf>
    <xf numFmtId="0" fontId="42" fillId="0" borderId="83" xfId="46" applyFont="1" applyBorder="1" applyAlignment="1">
      <alignment horizontal="center" vertical="center"/>
      <protection/>
    </xf>
    <xf numFmtId="0" fontId="42" fillId="0" borderId="84" xfId="46" applyFont="1" applyBorder="1" applyAlignment="1">
      <alignment horizontal="center" vertical="center"/>
      <protection/>
    </xf>
    <xf numFmtId="0" fontId="42" fillId="0" borderId="85" xfId="46" applyFont="1" applyBorder="1" applyAlignment="1">
      <alignment horizontal="center" vertical="center"/>
      <protection/>
    </xf>
    <xf numFmtId="0" fontId="42" fillId="0" borderId="37" xfId="46" applyFont="1" applyBorder="1" applyAlignment="1">
      <alignment horizontal="center" vertical="center"/>
      <protection/>
    </xf>
    <xf numFmtId="0" fontId="42" fillId="0" borderId="45" xfId="46" applyFont="1" applyBorder="1" applyAlignment="1">
      <alignment horizontal="center" vertical="center"/>
      <protection/>
    </xf>
    <xf numFmtId="0" fontId="42" fillId="0" borderId="86" xfId="46" applyFont="1" applyBorder="1" applyAlignment="1">
      <alignment horizontal="center" vertical="center"/>
      <protection/>
    </xf>
    <xf numFmtId="0" fontId="43" fillId="0" borderId="20" xfId="46" applyFont="1" applyBorder="1" applyAlignment="1">
      <alignment horizontal="center" vertical="center"/>
      <protection/>
    </xf>
    <xf numFmtId="0" fontId="51" fillId="0" borderId="0" xfId="46" applyFont="1" applyBorder="1" applyAlignment="1">
      <alignment horizontal="center" vertical="center"/>
      <protection/>
    </xf>
    <xf numFmtId="0" fontId="52" fillId="0" borderId="0" xfId="46" applyFont="1" applyBorder="1" applyAlignment="1">
      <alignment horizontal="center" vertical="center" wrapText="1"/>
      <protection/>
    </xf>
    <xf numFmtId="0" fontId="53" fillId="0" borderId="10" xfId="46" applyFont="1" applyBorder="1" applyAlignment="1">
      <alignment horizontal="right" vertical="center"/>
      <protection/>
    </xf>
    <xf numFmtId="0" fontId="53" fillId="0" borderId="20" xfId="46" applyFont="1" applyBorder="1" applyAlignment="1">
      <alignment horizontal="left" vertical="center"/>
      <protection/>
    </xf>
    <xf numFmtId="166" fontId="42" fillId="0" borderId="0" xfId="46" applyNumberFormat="1" applyFont="1" applyBorder="1" applyAlignment="1">
      <alignment horizontal="center"/>
      <protection/>
    </xf>
    <xf numFmtId="0" fontId="42" fillId="0" borderId="0" xfId="46" applyFont="1" applyBorder="1" applyAlignment="1">
      <alignment horizontal="left" vertical="center"/>
      <protection/>
    </xf>
    <xf numFmtId="0" fontId="1" fillId="0" borderId="43" xfId="48" applyBorder="1" applyAlignment="1" applyProtection="1">
      <alignment horizontal="center" vertical="center"/>
      <protection locked="0"/>
    </xf>
    <xf numFmtId="0" fontId="1" fillId="0" borderId="87" xfId="48" applyBorder="1" applyAlignment="1" applyProtection="1">
      <alignment horizontal="center" vertical="center"/>
      <protection locked="0"/>
    </xf>
    <xf numFmtId="0" fontId="1" fillId="0" borderId="88" xfId="48" applyBorder="1" applyAlignment="1" applyProtection="1">
      <alignment horizontal="center" vertical="center"/>
      <protection locked="0"/>
    </xf>
    <xf numFmtId="0" fontId="1" fillId="0" borderId="34" xfId="48" applyBorder="1" applyAlignment="1" applyProtection="1">
      <alignment horizontal="center" vertical="center"/>
      <protection locked="0"/>
    </xf>
    <xf numFmtId="0" fontId="1" fillId="0" borderId="26" xfId="48" applyBorder="1" applyAlignment="1" applyProtection="1">
      <alignment horizontal="center" vertical="center"/>
      <protection locked="0"/>
    </xf>
    <xf numFmtId="0" fontId="1" fillId="0" borderId="78" xfId="48" applyBorder="1" applyAlignment="1" applyProtection="1">
      <alignment horizontal="center" vertical="center"/>
      <protection locked="0"/>
    </xf>
    <xf numFmtId="2" fontId="1" fillId="27" borderId="49" xfId="48" applyNumberFormat="1" applyFill="1" applyBorder="1" applyAlignment="1" applyProtection="1">
      <alignment horizontal="center" vertical="center"/>
      <protection hidden="1"/>
    </xf>
    <xf numFmtId="2" fontId="1" fillId="27" borderId="78" xfId="48" applyNumberFormat="1" applyFill="1" applyBorder="1" applyAlignment="1" applyProtection="1">
      <alignment horizontal="center" vertical="center"/>
      <protection hidden="1"/>
    </xf>
    <xf numFmtId="2" fontId="1" fillId="27" borderId="50" xfId="48" applyNumberFormat="1" applyFill="1" applyBorder="1" applyAlignment="1" applyProtection="1">
      <alignment horizontal="center" vertical="center"/>
      <protection hidden="1"/>
    </xf>
    <xf numFmtId="0" fontId="1" fillId="0" borderId="89" xfId="48" applyBorder="1" applyAlignment="1" applyProtection="1">
      <alignment horizontal="center" vertical="center"/>
      <protection locked="0"/>
    </xf>
    <xf numFmtId="0" fontId="1" fillId="0" borderId="51" xfId="48" applyBorder="1" applyAlignment="1" applyProtection="1">
      <alignment horizontal="center" vertical="center"/>
      <protection locked="0"/>
    </xf>
    <xf numFmtId="0" fontId="1" fillId="0" borderId="63" xfId="48" applyBorder="1" applyAlignment="1" applyProtection="1">
      <alignment horizontal="center" vertical="center"/>
      <protection locked="0"/>
    </xf>
    <xf numFmtId="2" fontId="1" fillId="27" borderId="60" xfId="48" applyNumberFormat="1" applyFill="1" applyBorder="1" applyAlignment="1" applyProtection="1">
      <alignment horizontal="center" vertical="center"/>
      <protection hidden="1"/>
    </xf>
    <xf numFmtId="2" fontId="1" fillId="27" borderId="63" xfId="48" applyNumberFormat="1" applyFill="1" applyBorder="1" applyAlignment="1" applyProtection="1">
      <alignment horizontal="center" vertical="center"/>
      <protection hidden="1"/>
    </xf>
    <xf numFmtId="2" fontId="1" fillId="27" borderId="51" xfId="48" applyNumberFormat="1" applyFill="1" applyBorder="1" applyAlignment="1" applyProtection="1">
      <alignment horizontal="center" vertical="center"/>
      <protection hidden="1"/>
    </xf>
    <xf numFmtId="0" fontId="1" fillId="0" borderId="90" xfId="48" applyBorder="1" applyAlignment="1" applyProtection="1">
      <alignment horizontal="center" vertical="center"/>
      <protection locked="0"/>
    </xf>
    <xf numFmtId="0" fontId="1" fillId="0" borderId="91" xfId="48" applyBorder="1" applyAlignment="1" applyProtection="1">
      <alignment horizontal="center" vertical="center"/>
      <protection locked="0"/>
    </xf>
    <xf numFmtId="0" fontId="1" fillId="0" borderId="70" xfId="48" applyBorder="1" applyAlignment="1" applyProtection="1">
      <alignment horizontal="center" vertical="center"/>
      <protection locked="0"/>
    </xf>
    <xf numFmtId="0" fontId="1" fillId="0" borderId="62" xfId="48" applyBorder="1" applyAlignment="1" applyProtection="1">
      <alignment horizontal="center" vertical="center"/>
      <protection locked="0"/>
    </xf>
    <xf numFmtId="2" fontId="1" fillId="27" borderId="92" xfId="48" applyNumberFormat="1" applyFill="1" applyBorder="1" applyAlignment="1" applyProtection="1">
      <alignment horizontal="center" vertical="center"/>
      <protection hidden="1"/>
    </xf>
    <xf numFmtId="2" fontId="1" fillId="27" borderId="93" xfId="48" applyNumberFormat="1" applyFill="1" applyBorder="1" applyAlignment="1" applyProtection="1">
      <alignment horizontal="center" vertical="center"/>
      <protection hidden="1"/>
    </xf>
    <xf numFmtId="2" fontId="1" fillId="27" borderId="52" xfId="48" applyNumberFormat="1" applyFill="1" applyBorder="1" applyAlignment="1" applyProtection="1">
      <alignment horizontal="center" vertical="center"/>
      <protection hidden="1"/>
    </xf>
    <xf numFmtId="0" fontId="62" fillId="27" borderId="32" xfId="48" applyFont="1" applyFill="1" applyBorder="1" applyAlignment="1" applyProtection="1">
      <alignment horizontal="center" vertical="center" wrapText="1"/>
      <protection hidden="1"/>
    </xf>
    <xf numFmtId="0" fontId="63" fillId="27" borderId="94" xfId="48" applyFont="1" applyFill="1" applyBorder="1" applyAlignment="1" applyProtection="1">
      <alignment horizontal="center" vertical="center" wrapText="1"/>
      <protection hidden="1"/>
    </xf>
    <xf numFmtId="0" fontId="62" fillId="27" borderId="95" xfId="48" applyFont="1" applyFill="1" applyBorder="1" applyAlignment="1" applyProtection="1">
      <alignment horizontal="center" vertical="center" wrapText="1"/>
      <protection hidden="1"/>
    </xf>
    <xf numFmtId="0" fontId="63" fillId="27" borderId="30" xfId="48" applyFont="1" applyFill="1" applyBorder="1" applyAlignment="1" applyProtection="1">
      <alignment horizontal="center" vertical="center" wrapText="1"/>
      <protection hidden="1"/>
    </xf>
    <xf numFmtId="0" fontId="63" fillId="27" borderId="33" xfId="48" applyFont="1" applyFill="1" applyBorder="1" applyAlignment="1" applyProtection="1">
      <alignment horizontal="center" vertical="center" wrapText="1"/>
      <protection hidden="1"/>
    </xf>
    <xf numFmtId="0" fontId="1" fillId="0" borderId="58" xfId="48" applyBorder="1" applyAlignment="1" applyProtection="1">
      <alignment horizontal="center" vertical="center"/>
      <protection locked="0"/>
    </xf>
    <xf numFmtId="0" fontId="1" fillId="0" borderId="59" xfId="48" applyBorder="1" applyAlignment="1" applyProtection="1">
      <alignment horizontal="center" vertical="center"/>
      <protection locked="0"/>
    </xf>
    <xf numFmtId="0" fontId="61" fillId="0" borderId="32" xfId="48" applyFont="1" applyBorder="1" applyAlignment="1" applyProtection="1">
      <alignment horizontal="center" vertical="center" wrapText="1"/>
      <protection hidden="1" locked="0"/>
    </xf>
    <xf numFmtId="0" fontId="1" fillId="0" borderId="30" xfId="48" applyBorder="1" applyAlignment="1" applyProtection="1">
      <alignment vertical="center" wrapText="1"/>
      <protection locked="0"/>
    </xf>
    <xf numFmtId="0" fontId="1" fillId="0" borderId="32" xfId="48" applyFill="1" applyBorder="1" applyAlignment="1" applyProtection="1">
      <alignment horizontal="center" vertical="center" wrapText="1"/>
      <protection locked="0"/>
    </xf>
    <xf numFmtId="0" fontId="1" fillId="0" borderId="94" xfId="48" applyFont="1" applyFill="1" applyBorder="1" applyAlignment="1" applyProtection="1">
      <alignment horizontal="center" vertical="center" wrapText="1"/>
      <protection locked="0"/>
    </xf>
    <xf numFmtId="0" fontId="1" fillId="0" borderId="95" xfId="48" applyFill="1" applyBorder="1" applyAlignment="1" applyProtection="1">
      <alignment horizontal="center" vertical="center" wrapText="1"/>
      <protection locked="0"/>
    </xf>
    <xf numFmtId="0" fontId="1" fillId="0" borderId="33" xfId="48" applyFont="1" applyFill="1" applyBorder="1" applyAlignment="1" applyProtection="1">
      <alignment horizontal="center" vertical="center" wrapText="1"/>
      <protection locked="0"/>
    </xf>
    <xf numFmtId="0" fontId="1" fillId="0" borderId="71" xfId="48" applyBorder="1" applyAlignment="1" applyProtection="1">
      <alignment horizontal="center" vertical="center"/>
      <protection locked="0"/>
    </xf>
    <xf numFmtId="0" fontId="1" fillId="0" borderId="72" xfId="48" applyBorder="1" applyAlignment="1" applyProtection="1">
      <alignment horizontal="center" vertical="center"/>
      <protection locked="0"/>
    </xf>
    <xf numFmtId="0" fontId="1" fillId="0" borderId="49" xfId="48" applyBorder="1" applyAlignment="1" applyProtection="1">
      <alignment horizontal="center" vertical="center"/>
      <protection locked="0"/>
    </xf>
    <xf numFmtId="1" fontId="1" fillId="27" borderId="72" xfId="48" applyNumberFormat="1" applyFill="1" applyBorder="1" applyAlignment="1" applyProtection="1">
      <alignment horizontal="center" vertical="center"/>
      <protection hidden="1"/>
    </xf>
    <xf numFmtId="1" fontId="77" fillId="31" borderId="71" xfId="0" applyNumberFormat="1" applyFont="1" applyFill="1" applyBorder="1" applyAlignment="1" applyProtection="1">
      <alignment horizontal="center" vertical="center"/>
      <protection hidden="1"/>
    </xf>
    <xf numFmtId="1" fontId="77" fillId="31" borderId="79" xfId="0" applyNumberFormat="1" applyFont="1" applyFill="1" applyBorder="1" applyAlignment="1" applyProtection="1">
      <alignment horizontal="center" vertical="center"/>
      <protection hidden="1"/>
    </xf>
    <xf numFmtId="0" fontId="1" fillId="0" borderId="42" xfId="48" applyBorder="1" applyAlignment="1" applyProtection="1">
      <alignment horizontal="center" vertical="center"/>
      <protection locked="0"/>
    </xf>
    <xf numFmtId="1" fontId="1" fillId="27" borderId="59" xfId="48" applyNumberFormat="1" applyFill="1" applyBorder="1" applyAlignment="1" applyProtection="1">
      <alignment horizontal="center" vertical="center"/>
      <protection hidden="1"/>
    </xf>
    <xf numFmtId="1" fontId="77" fillId="32" borderId="65" xfId="0" applyNumberFormat="1" applyFont="1" applyFill="1" applyBorder="1" applyAlignment="1" applyProtection="1">
      <alignment horizontal="center" vertical="center"/>
      <protection hidden="1"/>
    </xf>
    <xf numFmtId="0" fontId="1" fillId="0" borderId="57" xfId="48" applyBorder="1" applyAlignment="1" applyProtection="1">
      <alignment horizontal="center" vertical="center"/>
      <protection locked="0"/>
    </xf>
    <xf numFmtId="0" fontId="1" fillId="0" borderId="54" xfId="48" applyBorder="1" applyAlignment="1" applyProtection="1">
      <alignment horizontal="center" vertical="center"/>
      <protection locked="0"/>
    </xf>
    <xf numFmtId="0" fontId="1" fillId="0" borderId="60" xfId="48" applyBorder="1" applyAlignment="1" applyProtection="1">
      <alignment horizontal="center" vertical="center"/>
      <protection locked="0"/>
    </xf>
    <xf numFmtId="1" fontId="1" fillId="27" borderId="54" xfId="48" applyNumberFormat="1" applyFill="1" applyBorder="1" applyAlignment="1" applyProtection="1">
      <alignment horizontal="center" vertical="center"/>
      <protection hidden="1"/>
    </xf>
    <xf numFmtId="1" fontId="77" fillId="31" borderId="58" xfId="0" applyNumberFormat="1" applyFont="1" applyFill="1" applyBorder="1" applyAlignment="1" applyProtection="1">
      <alignment horizontal="center" vertical="center"/>
      <protection hidden="1"/>
    </xf>
    <xf numFmtId="1" fontId="77" fillId="31" borderId="67" xfId="0" applyNumberFormat="1" applyFont="1" applyFill="1" applyBorder="1" applyAlignment="1" applyProtection="1">
      <alignment horizontal="center" vertical="center"/>
      <protection hidden="1"/>
    </xf>
    <xf numFmtId="1" fontId="77" fillId="32" borderId="57" xfId="0" applyNumberFormat="1" applyFont="1" applyFill="1" applyBorder="1" applyAlignment="1" applyProtection="1">
      <alignment horizontal="center" vertical="center"/>
      <protection hidden="1"/>
    </xf>
    <xf numFmtId="1" fontId="77" fillId="32" borderId="66" xfId="0" applyNumberFormat="1" applyFont="1" applyFill="1" applyBorder="1" applyAlignment="1" applyProtection="1">
      <alignment horizontal="center" vertical="center"/>
      <protection hidden="1"/>
    </xf>
    <xf numFmtId="0" fontId="1" fillId="0" borderId="55" xfId="48" applyBorder="1" applyAlignment="1" applyProtection="1">
      <alignment horizontal="center" vertical="center"/>
      <protection locked="0"/>
    </xf>
    <xf numFmtId="0" fontId="1" fillId="0" borderId="56" xfId="48" applyBorder="1" applyAlignment="1" applyProtection="1">
      <alignment horizontal="center" vertical="center"/>
      <protection locked="0"/>
    </xf>
    <xf numFmtId="0" fontId="1" fillId="0" borderId="39" xfId="48" applyBorder="1" applyAlignment="1" applyProtection="1">
      <alignment horizontal="center" vertical="center"/>
      <protection locked="0"/>
    </xf>
    <xf numFmtId="1" fontId="1" fillId="27" borderId="56" xfId="48" applyNumberFormat="1" applyFill="1" applyBorder="1" applyAlignment="1" applyProtection="1">
      <alignment horizontal="center" vertical="center"/>
      <protection hidden="1"/>
    </xf>
    <xf numFmtId="0" fontId="62" fillId="27" borderId="73" xfId="48" applyFont="1" applyFill="1" applyBorder="1" applyAlignment="1" applyProtection="1">
      <alignment horizontal="center" vertical="center" wrapText="1"/>
      <protection hidden="1"/>
    </xf>
    <xf numFmtId="0" fontId="63" fillId="27" borderId="73" xfId="48" applyFont="1" applyFill="1" applyBorder="1" applyAlignment="1" applyProtection="1">
      <alignment horizontal="center" vertical="center" wrapText="1"/>
      <protection hidden="1"/>
    </xf>
    <xf numFmtId="0" fontId="62" fillId="27" borderId="25" xfId="48" applyFont="1" applyFill="1" applyBorder="1" applyAlignment="1" applyProtection="1">
      <alignment horizontal="center" vertical="center" wrapText="1"/>
      <protection hidden="1"/>
    </xf>
    <xf numFmtId="0" fontId="63" fillId="27" borderId="96" xfId="48" applyFont="1" applyFill="1" applyBorder="1" applyAlignment="1" applyProtection="1">
      <alignment horizontal="center" vertical="center" wrapText="1"/>
      <protection hidden="1"/>
    </xf>
    <xf numFmtId="0" fontId="61" fillId="0" borderId="25" xfId="48" applyFont="1" applyBorder="1" applyAlignment="1" applyProtection="1">
      <alignment horizontal="center" vertical="center" wrapText="1"/>
      <protection hidden="1" locked="0"/>
    </xf>
    <xf numFmtId="0" fontId="1" fillId="0" borderId="52" xfId="48" applyBorder="1" applyAlignment="1" applyProtection="1">
      <alignment vertical="center" wrapText="1"/>
      <protection locked="0"/>
    </xf>
    <xf numFmtId="0" fontId="1" fillId="0" borderId="97" xfId="48" applyFill="1" applyBorder="1" applyAlignment="1" applyProtection="1">
      <alignment horizontal="center" vertical="center" wrapText="1"/>
      <protection locked="0"/>
    </xf>
    <xf numFmtId="0" fontId="1" fillId="0" borderId="98" xfId="48" applyFont="1" applyFill="1" applyBorder="1" applyAlignment="1" applyProtection="1">
      <alignment horizontal="center" vertical="center" wrapText="1"/>
      <protection locked="0"/>
    </xf>
    <xf numFmtId="0" fontId="62" fillId="27" borderId="99" xfId="48" applyFont="1" applyFill="1" applyBorder="1" applyAlignment="1" applyProtection="1">
      <alignment horizontal="center" vertical="center" wrapText="1"/>
      <protection hidden="1"/>
    </xf>
    <xf numFmtId="1" fontId="77" fillId="31" borderId="54" xfId="0" applyNumberFormat="1" applyFont="1" applyFill="1" applyBorder="1" applyAlignment="1" applyProtection="1">
      <alignment horizontal="center" vertical="center"/>
      <protection hidden="1"/>
    </xf>
    <xf numFmtId="1" fontId="77" fillId="31" borderId="66" xfId="0" applyNumberFormat="1" applyFont="1" applyFill="1" applyBorder="1" applyAlignment="1" applyProtection="1">
      <alignment horizontal="center" vertical="center"/>
      <protection hidden="1"/>
    </xf>
    <xf numFmtId="1" fontId="77" fillId="31" borderId="59" xfId="0" applyNumberFormat="1" applyFont="1" applyFill="1" applyBorder="1" applyAlignment="1" applyProtection="1">
      <alignment horizontal="center" vertical="center"/>
      <protection hidden="1"/>
    </xf>
    <xf numFmtId="1" fontId="77" fillId="32" borderId="56" xfId="0" applyNumberFormat="1" applyFont="1" applyFill="1" applyBorder="1" applyAlignment="1" applyProtection="1">
      <alignment horizontal="center" vertical="center"/>
      <protection hidden="1"/>
    </xf>
    <xf numFmtId="0" fontId="61" fillId="0" borderId="25" xfId="48" applyFont="1" applyBorder="1" applyAlignment="1" applyProtection="1">
      <alignment horizontal="center" vertical="center"/>
      <protection hidden="1" locked="0"/>
    </xf>
    <xf numFmtId="0" fontId="61" fillId="0" borderId="52" xfId="48" applyFont="1" applyBorder="1" applyAlignment="1" applyProtection="1">
      <alignment horizontal="center" vertical="center"/>
      <protection hidden="1" locked="0"/>
    </xf>
    <xf numFmtId="0" fontId="1" fillId="0" borderId="25" xfId="48" applyFill="1" applyBorder="1" applyAlignment="1" applyProtection="1">
      <alignment horizontal="center" vertical="center" wrapText="1"/>
      <protection locked="0"/>
    </xf>
    <xf numFmtId="0" fontId="1" fillId="0" borderId="93" xfId="48" applyFont="1" applyFill="1" applyBorder="1" applyAlignment="1" applyProtection="1">
      <alignment horizontal="center" vertical="center" wrapText="1"/>
      <protection locked="0"/>
    </xf>
    <xf numFmtId="0" fontId="1" fillId="0" borderId="92" xfId="48" applyFill="1" applyBorder="1" applyAlignment="1" applyProtection="1">
      <alignment horizontal="center" vertical="center" wrapText="1"/>
      <protection locked="0"/>
    </xf>
    <xf numFmtId="0" fontId="1" fillId="0" borderId="92" xfId="48" applyFont="1" applyFill="1" applyBorder="1" applyAlignment="1" applyProtection="1">
      <alignment horizontal="center" vertical="center" wrapText="1"/>
      <protection locked="0"/>
    </xf>
    <xf numFmtId="0" fontId="1" fillId="0" borderId="96" xfId="48" applyFont="1" applyFill="1" applyBorder="1" applyAlignment="1" applyProtection="1">
      <alignment horizontal="center" vertical="center" wrapText="1"/>
      <protection locked="0"/>
    </xf>
    <xf numFmtId="0" fontId="63" fillId="27" borderId="100" xfId="48" applyFont="1" applyFill="1" applyBorder="1" applyAlignment="1" applyProtection="1">
      <alignment horizontal="center" vertical="center" wrapText="1"/>
      <protection hidden="1"/>
    </xf>
    <xf numFmtId="0" fontId="59" fillId="27" borderId="60" xfId="48" applyFont="1" applyFill="1" applyBorder="1" applyAlignment="1">
      <alignment/>
      <protection/>
    </xf>
    <xf numFmtId="0" fontId="59" fillId="27" borderId="51" xfId="48" applyFont="1" applyFill="1" applyBorder="1" applyAlignment="1">
      <alignment/>
      <protection/>
    </xf>
    <xf numFmtId="0" fontId="59" fillId="27" borderId="63" xfId="48" applyFont="1" applyFill="1" applyBorder="1" applyAlignment="1">
      <alignment/>
      <protection/>
    </xf>
    <xf numFmtId="0" fontId="60" fillId="0" borderId="54" xfId="48" applyFont="1" applyBorder="1" applyAlignment="1" applyProtection="1">
      <alignment horizontal="center"/>
      <protection locked="0"/>
    </xf>
    <xf numFmtId="0" fontId="1" fillId="0" borderId="52" xfId="48" applyBorder="1" applyAlignment="1" applyProtection="1">
      <alignment vertical="center"/>
      <protection locked="0"/>
    </xf>
    <xf numFmtId="14" fontId="60" fillId="0" borderId="54" xfId="48" applyNumberFormat="1" applyFont="1" applyBorder="1" applyAlignment="1" applyProtection="1">
      <alignment horizontal="center"/>
      <protection locked="0"/>
    </xf>
    <xf numFmtId="0" fontId="72" fillId="0" borderId="0" xfId="48" applyFont="1" applyBorder="1" applyAlignment="1">
      <alignment horizontal="center" vertical="center" wrapText="1"/>
      <protection/>
    </xf>
    <xf numFmtId="0" fontId="72" fillId="0" borderId="50" xfId="48" applyFont="1" applyBorder="1" applyAlignment="1">
      <alignment horizontal="center" vertical="center" wrapText="1"/>
      <protection/>
    </xf>
    <xf numFmtId="0" fontId="27" fillId="25" borderId="32" xfId="48" applyFont="1" applyFill="1" applyBorder="1" applyAlignment="1">
      <alignment horizontal="center" vertical="center"/>
      <protection/>
    </xf>
    <xf numFmtId="0" fontId="27" fillId="25" borderId="30" xfId="48" applyFont="1" applyFill="1" applyBorder="1" applyAlignment="1">
      <alignment horizontal="center" vertical="center"/>
      <protection/>
    </xf>
    <xf numFmtId="0" fontId="27" fillId="25" borderId="33" xfId="48" applyFont="1" applyFill="1" applyBorder="1" applyAlignment="1">
      <alignment horizontal="center" vertical="center"/>
      <protection/>
    </xf>
    <xf numFmtId="0" fontId="27" fillId="29" borderId="25" xfId="48" applyFont="1" applyFill="1" applyBorder="1" applyAlignment="1">
      <alignment horizontal="center" vertical="center" wrapText="1"/>
      <protection/>
    </xf>
    <xf numFmtId="0" fontId="27" fillId="29" borderId="27" xfId="48" applyFont="1" applyFill="1" applyBorder="1" applyAlignment="1">
      <alignment horizontal="center" vertical="center" wrapText="1"/>
      <protection/>
    </xf>
    <xf numFmtId="0" fontId="27" fillId="29" borderId="26" xfId="48" applyFont="1" applyFill="1" applyBorder="1" applyAlignment="1">
      <alignment horizontal="center" vertical="center" wrapText="1"/>
      <protection/>
    </xf>
    <xf numFmtId="0" fontId="19" fillId="33" borderId="55" xfId="48" applyFont="1" applyFill="1" applyBorder="1" applyAlignment="1">
      <alignment horizontal="left" vertical="center"/>
      <protection/>
    </xf>
    <xf numFmtId="0" fontId="19" fillId="33" borderId="56" xfId="48" applyFont="1" applyFill="1" applyBorder="1" applyAlignment="1">
      <alignment horizontal="left" vertical="center"/>
      <protection/>
    </xf>
    <xf numFmtId="0" fontId="19" fillId="33" borderId="65" xfId="48" applyFont="1" applyFill="1" applyBorder="1" applyAlignment="1">
      <alignment horizontal="left" vertical="center"/>
      <protection/>
    </xf>
    <xf numFmtId="0" fontId="19" fillId="25" borderId="32" xfId="48" applyFont="1" applyFill="1" applyBorder="1" applyAlignment="1">
      <alignment horizontal="center" vertical="center"/>
      <protection/>
    </xf>
    <xf numFmtId="0" fontId="19" fillId="25" borderId="30" xfId="48" applyFont="1" applyFill="1" applyBorder="1" applyAlignment="1">
      <alignment horizontal="center" vertical="center"/>
      <protection/>
    </xf>
    <xf numFmtId="0" fontId="19" fillId="25" borderId="33" xfId="48" applyFont="1" applyFill="1" applyBorder="1" applyAlignment="1">
      <alignment horizontal="center" vertical="center"/>
      <protection/>
    </xf>
    <xf numFmtId="1" fontId="77" fillId="31" borderId="63" xfId="0" applyNumberFormat="1" applyFont="1" applyFill="1" applyBorder="1" applyAlignment="1" applyProtection="1">
      <alignment horizontal="center" vertical="center"/>
      <protection hidden="1"/>
    </xf>
    <xf numFmtId="2" fontId="1" fillId="27" borderId="59" xfId="48" applyNumberFormat="1" applyFill="1" applyBorder="1" applyAlignment="1" applyProtection="1">
      <alignment horizontal="center" vertical="center"/>
      <protection hidden="1"/>
    </xf>
    <xf numFmtId="1" fontId="77" fillId="31" borderId="64" xfId="0" applyNumberFormat="1" applyFont="1" applyFill="1" applyBorder="1" applyAlignment="1" applyProtection="1">
      <alignment horizontal="center" vertical="center"/>
      <protection hidden="1"/>
    </xf>
    <xf numFmtId="2" fontId="1" fillId="27" borderId="54" xfId="48" applyNumberFormat="1" applyFill="1" applyBorder="1" applyAlignment="1" applyProtection="1">
      <alignment horizontal="center" vertical="center"/>
      <protection hidden="1"/>
    </xf>
    <xf numFmtId="1" fontId="77" fillId="31" borderId="62" xfId="0" applyNumberFormat="1" applyFont="1" applyFill="1" applyBorder="1" applyAlignment="1" applyProtection="1">
      <alignment horizontal="center" vertical="center"/>
      <protection hidden="1"/>
    </xf>
    <xf numFmtId="1" fontId="77" fillId="31" borderId="65" xfId="0" applyNumberFormat="1" applyFont="1" applyFill="1" applyBorder="1" applyAlignment="1" applyProtection="1">
      <alignment horizontal="center" vertical="center"/>
      <protection hidden="1"/>
    </xf>
    <xf numFmtId="2" fontId="1" fillId="27" borderId="56" xfId="48" applyNumberFormat="1" applyFill="1" applyBorder="1" applyAlignment="1" applyProtection="1">
      <alignment horizontal="center" vertical="center"/>
      <protection hidden="1"/>
    </xf>
    <xf numFmtId="0" fontId="63" fillId="27" borderId="93" xfId="48" applyFont="1" applyFill="1" applyBorder="1" applyAlignment="1" applyProtection="1">
      <alignment horizontal="center" vertical="center" wrapText="1"/>
      <protection hidden="1"/>
    </xf>
    <xf numFmtId="0" fontId="62" fillId="27" borderId="92" xfId="48" applyFont="1" applyFill="1" applyBorder="1" applyAlignment="1" applyProtection="1">
      <alignment horizontal="center" vertical="center" wrapText="1"/>
      <protection hidden="1"/>
    </xf>
    <xf numFmtId="0" fontId="63" fillId="27" borderId="52" xfId="48" applyFont="1" applyFill="1" applyBorder="1" applyAlignment="1" applyProtection="1">
      <alignment horizontal="center" vertical="center" wrapText="1"/>
      <protection hidden="1"/>
    </xf>
    <xf numFmtId="0" fontId="1" fillId="0" borderId="99" xfId="48" applyFill="1" applyBorder="1" applyAlignment="1" applyProtection="1">
      <alignment horizontal="center" vertical="center" wrapText="1"/>
      <protection locked="0"/>
    </xf>
    <xf numFmtId="0" fontId="1" fillId="0" borderId="73" xfId="48" applyFont="1" applyFill="1" applyBorder="1" applyAlignment="1" applyProtection="1">
      <alignment horizontal="center" vertical="center" wrapText="1"/>
      <protection locked="0"/>
    </xf>
    <xf numFmtId="0" fontId="1" fillId="0" borderId="73" xfId="48" applyFill="1" applyBorder="1" applyAlignment="1" applyProtection="1">
      <alignment horizontal="center" vertical="center" wrapText="1"/>
      <protection locked="0"/>
    </xf>
    <xf numFmtId="0" fontId="1" fillId="0" borderId="100" xfId="48" applyFont="1" applyFill="1" applyBorder="1" applyAlignment="1" applyProtection="1">
      <alignment horizontal="center" vertical="center" wrapText="1"/>
      <protection locked="0"/>
    </xf>
    <xf numFmtId="1" fontId="77" fillId="31" borderId="101" xfId="0" applyNumberFormat="1" applyFont="1" applyFill="1" applyBorder="1" applyAlignment="1" applyProtection="1">
      <alignment horizontal="center" vertical="center"/>
      <protection hidden="1"/>
    </xf>
    <xf numFmtId="1" fontId="77" fillId="31" borderId="102" xfId="0" applyNumberFormat="1" applyFont="1" applyFill="1" applyBorder="1" applyAlignment="1" applyProtection="1">
      <alignment horizontal="center" vertical="center"/>
      <protection hidden="1"/>
    </xf>
    <xf numFmtId="1" fontId="77" fillId="31" borderId="103" xfId="0" applyNumberFormat="1" applyFont="1" applyFill="1" applyBorder="1" applyAlignment="1" applyProtection="1">
      <alignment horizontal="center" vertical="center"/>
      <protection hidden="1"/>
    </xf>
    <xf numFmtId="1" fontId="77" fillId="31" borderId="104" xfId="0" applyNumberFormat="1" applyFont="1" applyFill="1" applyBorder="1" applyAlignment="1" applyProtection="1">
      <alignment horizontal="center" vertical="center"/>
      <protection hidden="1"/>
    </xf>
    <xf numFmtId="2" fontId="1" fillId="27" borderId="42" xfId="48" applyNumberFormat="1" applyFill="1" applyBorder="1" applyAlignment="1" applyProtection="1">
      <alignment horizontal="center" vertical="center"/>
      <protection hidden="1"/>
    </xf>
    <xf numFmtId="2" fontId="1" fillId="27" borderId="64" xfId="48" applyNumberFormat="1" applyFill="1" applyBorder="1" applyAlignment="1" applyProtection="1">
      <alignment horizontal="center" vertical="center"/>
      <protection hidden="1"/>
    </xf>
    <xf numFmtId="2" fontId="1" fillId="27" borderId="34" xfId="48" applyNumberFormat="1" applyFill="1" applyBorder="1" applyAlignment="1" applyProtection="1">
      <alignment horizontal="center" vertical="center"/>
      <protection hidden="1"/>
    </xf>
    <xf numFmtId="1" fontId="77" fillId="31" borderId="55" xfId="0" applyNumberFormat="1" applyFont="1" applyFill="1" applyBorder="1" applyAlignment="1" applyProtection="1">
      <alignment horizontal="center" vertical="center"/>
      <protection hidden="1"/>
    </xf>
    <xf numFmtId="1" fontId="77" fillId="31" borderId="57" xfId="0" applyNumberFormat="1" applyFont="1" applyFill="1" applyBorder="1" applyAlignment="1" applyProtection="1">
      <alignment horizontal="center" vertical="center"/>
      <protection hidden="1"/>
    </xf>
    <xf numFmtId="0" fontId="1" fillId="0" borderId="103" xfId="48" applyFill="1" applyBorder="1" applyAlignment="1" applyProtection="1">
      <alignment horizontal="center" vertical="center" wrapText="1"/>
      <protection locked="0"/>
    </xf>
    <xf numFmtId="0" fontId="1" fillId="0" borderId="68" xfId="48" applyFont="1" applyFill="1" applyBorder="1" applyAlignment="1" applyProtection="1">
      <alignment horizontal="center" vertical="center" wrapText="1"/>
      <protection locked="0"/>
    </xf>
    <xf numFmtId="0" fontId="1" fillId="0" borderId="68" xfId="48" applyFill="1" applyBorder="1" applyAlignment="1" applyProtection="1">
      <alignment horizontal="center" vertical="center" wrapText="1"/>
      <protection locked="0"/>
    </xf>
    <xf numFmtId="0" fontId="1" fillId="0" borderId="104" xfId="48" applyFont="1" applyFill="1" applyBorder="1" applyAlignment="1" applyProtection="1">
      <alignment horizontal="center" vertical="center" wrapText="1"/>
      <protection locked="0"/>
    </xf>
    <xf numFmtId="1" fontId="77" fillId="32" borderId="59" xfId="0" applyNumberFormat="1" applyFont="1" applyFill="1" applyBorder="1" applyAlignment="1" applyProtection="1">
      <alignment horizontal="center" vertical="center"/>
      <protection hidden="1"/>
    </xf>
    <xf numFmtId="1" fontId="77" fillId="32" borderId="67" xfId="0" applyNumberFormat="1" applyFont="1" applyFill="1" applyBorder="1" applyAlignment="1" applyProtection="1">
      <alignment horizontal="center" vertical="center"/>
      <protection hidden="1"/>
    </xf>
    <xf numFmtId="1" fontId="77" fillId="31" borderId="72" xfId="0" applyNumberFormat="1" applyFont="1" applyFill="1" applyBorder="1" applyAlignment="1" applyProtection="1">
      <alignment horizontal="center" vertical="center"/>
      <protection hidden="1"/>
    </xf>
    <xf numFmtId="1" fontId="77" fillId="34" borderId="56" xfId="0" applyNumberFormat="1" applyFont="1" applyFill="1" applyBorder="1" applyAlignment="1" applyProtection="1">
      <alignment horizontal="center" vertical="center"/>
      <protection hidden="1"/>
    </xf>
    <xf numFmtId="1" fontId="77" fillId="34" borderId="65" xfId="0" applyNumberFormat="1" applyFont="1" applyFill="1" applyBorder="1" applyAlignment="1" applyProtection="1">
      <alignment horizontal="center" vertical="center"/>
      <protection hidden="1"/>
    </xf>
    <xf numFmtId="1" fontId="77" fillId="34" borderId="54" xfId="0" applyNumberFormat="1" applyFont="1" applyFill="1" applyBorder="1" applyAlignment="1" applyProtection="1">
      <alignment horizontal="center" vertical="center"/>
      <protection hidden="1"/>
    </xf>
    <xf numFmtId="1" fontId="77" fillId="34" borderId="66" xfId="0" applyNumberFormat="1" applyFont="1" applyFill="1" applyBorder="1" applyAlignment="1" applyProtection="1">
      <alignment horizontal="center" vertical="center"/>
      <protection hidden="1"/>
    </xf>
    <xf numFmtId="0" fontId="1" fillId="0" borderId="97" xfId="48" applyFont="1" applyFill="1" applyBorder="1" applyAlignment="1" applyProtection="1">
      <alignment horizontal="center" vertical="center" wrapText="1"/>
      <protection locked="0"/>
    </xf>
    <xf numFmtId="0" fontId="67" fillId="0" borderId="58" xfId="48" applyFont="1" applyBorder="1" applyAlignment="1" applyProtection="1">
      <alignment horizontal="center" vertical="center"/>
      <protection locked="0"/>
    </xf>
    <xf numFmtId="0" fontId="67" fillId="0" borderId="59" xfId="48" applyFont="1" applyBorder="1" applyAlignment="1" applyProtection="1">
      <alignment horizontal="center" vertical="center"/>
      <protection locked="0"/>
    </xf>
    <xf numFmtId="1" fontId="77" fillId="32" borderId="54" xfId="0" applyNumberFormat="1" applyFont="1" applyFill="1" applyBorder="1" applyAlignment="1" applyProtection="1">
      <alignment horizontal="center" vertical="center"/>
      <protection hidden="1"/>
    </xf>
    <xf numFmtId="0" fontId="62" fillId="27" borderId="96" xfId="48" applyFont="1" applyFill="1" applyBorder="1" applyAlignment="1" applyProtection="1">
      <alignment horizontal="center" vertical="center" wrapText="1"/>
      <protection hidden="1"/>
    </xf>
    <xf numFmtId="0" fontId="74" fillId="0" borderId="92" xfId="48" applyFont="1" applyFill="1" applyBorder="1" applyAlignment="1" applyProtection="1">
      <alignment horizontal="center" vertical="center" wrapText="1"/>
      <protection locked="0"/>
    </xf>
    <xf numFmtId="0" fontId="74" fillId="0" borderId="96" xfId="48" applyFont="1" applyFill="1" applyBorder="1" applyAlignment="1" applyProtection="1">
      <alignment horizontal="center" vertical="center" wrapText="1"/>
      <protection locked="0"/>
    </xf>
    <xf numFmtId="0" fontId="27" fillId="29" borderId="61" xfId="48" applyFont="1" applyFill="1" applyBorder="1" applyAlignment="1">
      <alignment horizontal="center" vertical="center" wrapText="1"/>
      <protection/>
    </xf>
    <xf numFmtId="0" fontId="27" fillId="29" borderId="29" xfId="48" applyFont="1" applyFill="1" applyBorder="1" applyAlignment="1">
      <alignment horizontal="center" vertical="center" wrapText="1"/>
      <protection/>
    </xf>
    <xf numFmtId="0" fontId="27" fillId="29" borderId="31" xfId="48" applyFont="1" applyFill="1" applyBorder="1" applyAlignment="1">
      <alignment horizontal="center" vertical="center" wrapText="1"/>
      <protection/>
    </xf>
    <xf numFmtId="1" fontId="77" fillId="34" borderId="55" xfId="0" applyNumberFormat="1" applyFont="1" applyFill="1" applyBorder="1" applyAlignment="1" applyProtection="1">
      <alignment horizontal="center" vertical="center"/>
      <protection hidden="1"/>
    </xf>
    <xf numFmtId="0" fontId="59" fillId="0" borderId="105" xfId="48" applyFont="1" applyBorder="1" applyAlignment="1" applyProtection="1">
      <alignment horizontal="center" vertical="center"/>
      <protection locked="0"/>
    </xf>
    <xf numFmtId="0" fontId="59" fillId="26" borderId="81" xfId="48" applyFont="1" applyFill="1" applyBorder="1" applyAlignment="1" applyProtection="1">
      <alignment horizontal="center" vertical="center"/>
      <protection hidden="1"/>
    </xf>
    <xf numFmtId="0" fontId="59" fillId="0" borderId="106" xfId="48" applyFont="1" applyBorder="1" applyAlignment="1" applyProtection="1">
      <alignment horizontal="center" vertical="center"/>
      <protection locked="0"/>
    </xf>
    <xf numFmtId="0" fontId="1" fillId="0" borderId="105" xfId="48" applyBorder="1" applyAlignment="1" applyProtection="1">
      <alignment horizontal="center" vertical="center"/>
      <protection locked="0"/>
    </xf>
    <xf numFmtId="0" fontId="1" fillId="0" borderId="81" xfId="48" applyBorder="1" applyAlignment="1" applyProtection="1">
      <alignment horizontal="center" vertical="center"/>
      <protection locked="0"/>
    </xf>
    <xf numFmtId="0" fontId="1" fillId="0" borderId="106" xfId="48" applyBorder="1" applyAlignment="1" applyProtection="1">
      <alignment horizontal="center" vertical="center"/>
      <protection locked="0"/>
    </xf>
    <xf numFmtId="0" fontId="1" fillId="27" borderId="105" xfId="48" applyFill="1" applyBorder="1" applyAlignment="1" applyProtection="1">
      <alignment horizontal="center" vertical="center"/>
      <protection hidden="1"/>
    </xf>
    <xf numFmtId="0" fontId="1" fillId="27" borderId="81" xfId="48" applyFill="1" applyBorder="1" applyAlignment="1" applyProtection="1">
      <alignment horizontal="center" vertical="center"/>
      <protection hidden="1"/>
    </xf>
    <xf numFmtId="1" fontId="1" fillId="27" borderId="81" xfId="48" applyNumberFormat="1" applyFill="1" applyBorder="1" applyAlignment="1" applyProtection="1">
      <alignment horizontal="center" vertical="center"/>
      <protection hidden="1"/>
    </xf>
    <xf numFmtId="2" fontId="0" fillId="27" borderId="81" xfId="0" applyNumberFormat="1" applyFill="1" applyBorder="1" applyAlignment="1" applyProtection="1">
      <alignment horizontal="center" vertical="center"/>
      <protection hidden="1"/>
    </xf>
    <xf numFmtId="1" fontId="77" fillId="31" borderId="81" xfId="0" applyNumberFormat="1" applyFont="1" applyFill="1" applyBorder="1" applyAlignment="1" applyProtection="1">
      <alignment horizontal="center" vertical="center"/>
      <protection hidden="1"/>
    </xf>
    <xf numFmtId="1" fontId="77" fillId="31" borderId="107" xfId="0" applyNumberFormat="1" applyFont="1" applyFill="1" applyBorder="1" applyAlignment="1" applyProtection="1">
      <alignment horizontal="center" vertical="center"/>
      <protection hidden="1"/>
    </xf>
    <xf numFmtId="0" fontId="59" fillId="0" borderId="108" xfId="48" applyFont="1" applyBorder="1" applyAlignment="1" applyProtection="1">
      <alignment horizontal="center" vertical="center"/>
      <protection locked="0"/>
    </xf>
    <xf numFmtId="0" fontId="59" fillId="0" borderId="82" xfId="48" applyFont="1" applyFill="1" applyBorder="1" applyAlignment="1" applyProtection="1">
      <alignment horizontal="center" vertical="center"/>
      <protection locked="0"/>
    </xf>
    <xf numFmtId="0" fontId="59" fillId="26" borderId="82" xfId="48" applyFont="1" applyFill="1" applyBorder="1" applyAlignment="1" applyProtection="1">
      <alignment horizontal="center" vertical="center"/>
      <protection hidden="1"/>
    </xf>
    <xf numFmtId="0" fontId="59" fillId="0" borderId="109" xfId="48" applyFont="1" applyFill="1" applyBorder="1" applyAlignment="1" applyProtection="1">
      <alignment horizontal="center" vertical="center"/>
      <protection locked="0"/>
    </xf>
    <xf numFmtId="0" fontId="1" fillId="0" borderId="108" xfId="48" applyBorder="1" applyAlignment="1" applyProtection="1">
      <alignment horizontal="center" vertical="center"/>
      <protection locked="0"/>
    </xf>
    <xf numFmtId="0" fontId="1" fillId="0" borderId="82" xfId="48" applyBorder="1" applyAlignment="1" applyProtection="1">
      <alignment horizontal="center" vertical="center"/>
      <protection locked="0"/>
    </xf>
    <xf numFmtId="0" fontId="1" fillId="0" borderId="109" xfId="48" applyBorder="1" applyAlignment="1" applyProtection="1">
      <alignment horizontal="center" vertical="center"/>
      <protection locked="0"/>
    </xf>
    <xf numFmtId="0" fontId="1" fillId="27" borderId="108" xfId="48" applyFill="1" applyBorder="1" applyAlignment="1" applyProtection="1">
      <alignment horizontal="center" vertical="center"/>
      <protection hidden="1"/>
    </xf>
    <xf numFmtId="0" fontId="1" fillId="27" borderId="82" xfId="48" applyFill="1" applyBorder="1" applyAlignment="1" applyProtection="1">
      <alignment horizontal="center" vertical="center"/>
      <protection hidden="1"/>
    </xf>
    <xf numFmtId="1" fontId="1" fillId="27" borderId="82" xfId="48" applyNumberFormat="1" applyFill="1" applyBorder="1" applyAlignment="1" applyProtection="1">
      <alignment horizontal="center" vertical="center"/>
      <protection hidden="1"/>
    </xf>
    <xf numFmtId="2" fontId="0" fillId="27" borderId="82" xfId="0" applyNumberFormat="1" applyFill="1" applyBorder="1" applyAlignment="1" applyProtection="1">
      <alignment horizontal="center" vertical="center"/>
      <protection hidden="1"/>
    </xf>
    <xf numFmtId="1" fontId="77" fillId="31" borderId="82" xfId="0" applyNumberFormat="1" applyFont="1" applyFill="1" applyBorder="1" applyAlignment="1" applyProtection="1">
      <alignment horizontal="center" vertical="center"/>
      <protection hidden="1"/>
    </xf>
    <xf numFmtId="1" fontId="77" fillId="31" borderId="110" xfId="0" applyNumberFormat="1" applyFont="1" applyFill="1" applyBorder="1" applyAlignment="1" applyProtection="1">
      <alignment horizontal="center" vertical="center"/>
      <protection hidden="1"/>
    </xf>
    <xf numFmtId="0" fontId="59" fillId="35" borderId="56" xfId="48" applyFont="1" applyFill="1" applyBorder="1" applyAlignment="1" applyProtection="1">
      <alignment horizontal="center" vertical="center"/>
      <protection locked="0"/>
    </xf>
    <xf numFmtId="0" fontId="59" fillId="35" borderId="54" xfId="48" applyFont="1" applyFill="1" applyBorder="1" applyAlignment="1" applyProtection="1">
      <alignment horizontal="center" vertical="center"/>
      <protection locked="0"/>
    </xf>
    <xf numFmtId="0" fontId="59" fillId="35" borderId="64" xfId="48" applyFont="1" applyFill="1" applyBorder="1" applyAlignment="1" applyProtection="1">
      <alignment horizontal="center" vertical="center"/>
      <protection locked="0"/>
    </xf>
    <xf numFmtId="0" fontId="59" fillId="35" borderId="59" xfId="48" applyFont="1" applyFill="1" applyBorder="1" applyAlignment="1" applyProtection="1">
      <alignment horizontal="center" vertical="center"/>
      <protection locked="0"/>
    </xf>
    <xf numFmtId="0" fontId="1" fillId="35" borderId="0" xfId="48" applyFill="1" applyAlignment="1">
      <alignment/>
      <protection/>
    </xf>
    <xf numFmtId="0" fontId="76" fillId="0" borderId="20" xfId="46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B O C C I A" xfId="46"/>
    <cellStyle name="normálne_Hárok1" xfId="47"/>
    <cellStyle name="Normální 2" xfId="48"/>
    <cellStyle name="normální_Výsledková listina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0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  <dxf>
      <font>
        <b val="0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44"/>
  <sheetViews>
    <sheetView zoomScalePageLayoutView="0" workbookViewId="0" topLeftCell="A3">
      <selection activeCell="C12" sqref="C12"/>
    </sheetView>
  </sheetViews>
  <sheetFormatPr defaultColWidth="9.00390625" defaultRowHeight="12.75"/>
  <cols>
    <col min="1" max="1" width="10.625" style="0" customWidth="1"/>
    <col min="2" max="2" width="15.875" style="0" customWidth="1"/>
    <col min="3" max="3" width="3.375" style="0" customWidth="1"/>
    <col min="4" max="4" width="2.125" style="0" customWidth="1"/>
    <col min="5" max="5" width="11.50390625" style="0" customWidth="1"/>
    <col min="12" max="12" width="2.50390625" style="0" customWidth="1"/>
    <col min="14" max="14" width="2.37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355">
        <f>C11</f>
        <v>44724</v>
      </c>
      <c r="U3" s="355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356" t="s">
        <v>134</v>
      </c>
      <c r="D7" s="357"/>
      <c r="E7" s="357"/>
      <c r="F7" s="357"/>
      <c r="G7" s="35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2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200</v>
      </c>
      <c r="O8" s="9">
        <f>N8+1</f>
        <v>201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358" t="s">
        <v>59</v>
      </c>
      <c r="D9" s="358"/>
      <c r="E9" s="358"/>
      <c r="F9" s="358"/>
      <c r="G9" s="358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356" t="s">
        <v>109</v>
      </c>
      <c r="D10" s="357"/>
      <c r="E10" s="357"/>
      <c r="F10" s="357"/>
      <c r="G10" s="35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354">
        <v>44724</v>
      </c>
      <c r="D11" s="354"/>
      <c r="E11" s="354"/>
      <c r="F11" s="354"/>
      <c r="G11" s="35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C11:G11"/>
    <mergeCell ref="T3:U3"/>
    <mergeCell ref="C7:G7"/>
    <mergeCell ref="C9:G9"/>
    <mergeCell ref="C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zoomScalePageLayoutView="0" workbookViewId="0" topLeftCell="A7">
      <selection activeCell="K22" sqref="K22"/>
    </sheetView>
  </sheetViews>
  <sheetFormatPr defaultColWidth="9.125" defaultRowHeight="19.5" customHeight="1"/>
  <cols>
    <col min="1" max="1" width="19.50390625" style="285" customWidth="1"/>
    <col min="2" max="4" width="26.375" style="281" customWidth="1"/>
    <col min="5" max="5" width="26.875" style="281" customWidth="1"/>
    <col min="6" max="16384" width="9.125" style="281" customWidth="1"/>
  </cols>
  <sheetData>
    <row r="1" spans="1:5" ht="19.5" customHeight="1">
      <c r="A1" s="509" t="s">
        <v>166</v>
      </c>
      <c r="B1" s="509"/>
      <c r="C1" s="509"/>
      <c r="D1" s="509"/>
      <c r="E1" s="509"/>
    </row>
    <row r="2" spans="1:5" ht="22.5" customHeight="1" thickBot="1">
      <c r="A2" s="510"/>
      <c r="B2" s="510"/>
      <c r="C2" s="510"/>
      <c r="D2" s="510"/>
      <c r="E2" s="510"/>
    </row>
    <row r="3" spans="1:5" ht="19.5" customHeight="1" thickBot="1">
      <c r="A3" s="511" t="s">
        <v>60</v>
      </c>
      <c r="B3" s="512"/>
      <c r="C3" s="512"/>
      <c r="D3" s="512"/>
      <c r="E3" s="513"/>
    </row>
    <row r="4" spans="1:5" ht="19.5" customHeight="1" thickBot="1">
      <c r="A4" s="234" t="s">
        <v>61</v>
      </c>
      <c r="B4" s="234" t="s">
        <v>62</v>
      </c>
      <c r="C4" s="235" t="s">
        <v>63</v>
      </c>
      <c r="D4" s="236" t="s">
        <v>89</v>
      </c>
      <c r="E4" s="235" t="s">
        <v>64</v>
      </c>
    </row>
    <row r="5" spans="1:5" ht="30" customHeight="1">
      <c r="A5" s="139">
        <v>0.4166666666666667</v>
      </c>
      <c r="B5" s="330" t="str">
        <f>B31</f>
        <v>201 Kurilák R.</v>
      </c>
      <c r="C5" s="331" t="str">
        <f>B32</f>
        <v>205 Minarech P.</v>
      </c>
      <c r="D5" s="330" t="str">
        <f>C31</f>
        <v>202 Novota P.</v>
      </c>
      <c r="E5" s="331" t="str">
        <f>C32</f>
        <v>206 Jankechová E.</v>
      </c>
    </row>
    <row r="6" spans="1:5" ht="30" customHeight="1" thickBot="1">
      <c r="A6" s="140"/>
      <c r="B6" s="332" t="str">
        <f>B34</f>
        <v>211 Hlinka R.</v>
      </c>
      <c r="C6" s="332" t="str">
        <f>B33</f>
        <v>209 Melicherová N.</v>
      </c>
      <c r="D6" s="340" t="str">
        <f>C34</f>
        <v>210 Breznay M.</v>
      </c>
      <c r="E6" s="332" t="str">
        <f>C33</f>
        <v>207 Riečičiar A.</v>
      </c>
    </row>
    <row r="7" spans="1:5" ht="19.5" customHeight="1" thickBot="1">
      <c r="A7" s="138" t="s">
        <v>65</v>
      </c>
      <c r="B7" s="142" t="str">
        <f>A37</f>
        <v>Marián Klimčo</v>
      </c>
      <c r="C7" s="142" t="str">
        <f>A38</f>
        <v>Natália Klimentová</v>
      </c>
      <c r="D7" s="237" t="str">
        <f>A39</f>
        <v>Jozef Fejerčák</v>
      </c>
      <c r="E7" s="142" t="str">
        <f>B37</f>
        <v>Matúš Grega</v>
      </c>
    </row>
    <row r="8" spans="1:5" ht="30" customHeight="1">
      <c r="A8" s="139">
        <v>0.4583333333333333</v>
      </c>
      <c r="B8" s="330" t="str">
        <f>D32</f>
        <v>204 Kudláčová K.</v>
      </c>
      <c r="C8" s="331" t="str">
        <f>B31</f>
        <v>201 Kurilák R.</v>
      </c>
      <c r="D8" s="330" t="str">
        <f>B32</f>
        <v>205 Minarech P.</v>
      </c>
      <c r="E8" s="331" t="str">
        <f>C33</f>
        <v>207 Riečičiar A.</v>
      </c>
    </row>
    <row r="9" spans="1:5" ht="30" customHeight="1" thickBot="1">
      <c r="A9" s="140"/>
      <c r="B9" s="332" t="str">
        <f>D33</f>
        <v>208 Vavrica P.</v>
      </c>
      <c r="C9" s="332" t="str">
        <f>B33</f>
        <v>209 Melicherová N.</v>
      </c>
      <c r="D9" s="340" t="str">
        <f>B34</f>
        <v>211 Hlinka R.</v>
      </c>
      <c r="E9" s="332" t="str">
        <f>C34</f>
        <v>210 Breznay M.</v>
      </c>
    </row>
    <row r="10" spans="1:5" ht="19.5" customHeight="1" thickBot="1">
      <c r="A10" s="141" t="s">
        <v>65</v>
      </c>
      <c r="B10" s="237" t="str">
        <f>B39</f>
        <v>Janka Váleková</v>
      </c>
      <c r="C10" s="142" t="str">
        <f>C37</f>
        <v>Lukáš Tury</v>
      </c>
      <c r="D10" s="238" t="str">
        <f>C38</f>
        <v>Vladimír Sceranka</v>
      </c>
      <c r="E10" s="142" t="str">
        <f>C39</f>
        <v>Ľubomír Svat</v>
      </c>
    </row>
    <row r="11" spans="1:5" ht="30" customHeight="1">
      <c r="A11" s="139">
        <v>0.5</v>
      </c>
      <c r="B11" s="330" t="str">
        <f>C31</f>
        <v>202 Novota P.</v>
      </c>
      <c r="C11" s="331" t="str">
        <f>D31</f>
        <v>203 Mezík R.</v>
      </c>
      <c r="D11" s="330" t="str">
        <f>B33</f>
        <v>209 Melicherová N.</v>
      </c>
      <c r="E11" s="331" t="str">
        <f>C32</f>
        <v>206 Jankechová E.</v>
      </c>
    </row>
    <row r="12" spans="1:5" ht="30" customHeight="1" thickBot="1">
      <c r="A12" s="140"/>
      <c r="B12" s="332" t="str">
        <f>C33</f>
        <v>207 Riečičiar A.</v>
      </c>
      <c r="C12" s="332" t="str">
        <f>D33</f>
        <v>208 Vavrica P.</v>
      </c>
      <c r="D12" s="340" t="str">
        <f>B34</f>
        <v>211 Hlinka R.</v>
      </c>
      <c r="E12" s="332" t="str">
        <f>C34</f>
        <v>210 Breznay M.</v>
      </c>
    </row>
    <row r="13" spans="1:5" ht="19.5" customHeight="1" thickBot="1">
      <c r="A13" s="141" t="s">
        <v>65</v>
      </c>
      <c r="B13" s="142" t="str">
        <f>B37</f>
        <v>Matúš Grega</v>
      </c>
      <c r="C13" s="237" t="str">
        <f>D37</f>
        <v>Igor Kocinger</v>
      </c>
      <c r="D13" s="237" t="str">
        <f>B39</f>
        <v>Janka Váleková</v>
      </c>
      <c r="E13" s="142" t="str">
        <f>D7</f>
        <v>Jozef Fejerčák</v>
      </c>
    </row>
    <row r="14" spans="1:5" ht="30" customHeight="1" hidden="1">
      <c r="A14" s="145">
        <v>0.5520833333333334</v>
      </c>
      <c r="B14" s="330"/>
      <c r="C14" s="331"/>
      <c r="D14" s="330"/>
      <c r="E14" s="331"/>
    </row>
    <row r="15" spans="1:5" ht="30" customHeight="1" hidden="1" thickBot="1">
      <c r="A15" s="148"/>
      <c r="B15" s="332"/>
      <c r="C15" s="332"/>
      <c r="D15" s="340"/>
      <c r="E15" s="332"/>
    </row>
    <row r="16" spans="1:5" ht="19.5" customHeight="1" hidden="1" thickBot="1">
      <c r="A16" s="143" t="s">
        <v>65</v>
      </c>
      <c r="B16" s="238"/>
      <c r="C16" s="142"/>
      <c r="D16" s="142"/>
      <c r="E16" s="142"/>
    </row>
    <row r="17" spans="1:5" ht="19.5" customHeight="1" thickBot="1">
      <c r="A17" s="149" t="s">
        <v>170</v>
      </c>
      <c r="B17" s="520" t="s">
        <v>168</v>
      </c>
      <c r="C17" s="521"/>
      <c r="D17" s="521"/>
      <c r="E17" s="522"/>
    </row>
    <row r="18" spans="1:5" ht="30" customHeight="1" thickBot="1">
      <c r="A18" s="139">
        <v>0.5833333333333334</v>
      </c>
      <c r="B18" s="330" t="str">
        <f aca="true" t="shared" si="0" ref="B18:D19">B31</f>
        <v>201 Kurilák R.</v>
      </c>
      <c r="C18" s="330" t="str">
        <f t="shared" si="0"/>
        <v>202 Novota P.</v>
      </c>
      <c r="D18" s="330" t="str">
        <f t="shared" si="0"/>
        <v>203 Mezík R.</v>
      </c>
      <c r="E18" s="330"/>
    </row>
    <row r="19" spans="1:5" ht="30" customHeight="1" thickBot="1">
      <c r="A19" s="140"/>
      <c r="B19" s="330" t="str">
        <f t="shared" si="0"/>
        <v>205 Minarech P.</v>
      </c>
      <c r="C19" s="330" t="str">
        <f t="shared" si="0"/>
        <v>206 Jankechová E.</v>
      </c>
      <c r="D19" s="330" t="str">
        <f t="shared" si="0"/>
        <v>204 Kudláčová K.</v>
      </c>
      <c r="E19" s="330"/>
    </row>
    <row r="20" spans="1:5" ht="19.5" customHeight="1" thickBot="1">
      <c r="A20" s="141" t="s">
        <v>65</v>
      </c>
      <c r="B20" s="237" t="str">
        <f>D37</f>
        <v>Igor Kocinger</v>
      </c>
      <c r="C20" s="237" t="str">
        <f>A37</f>
        <v>Marián Klimčo</v>
      </c>
      <c r="D20" s="238" t="str">
        <f>A38</f>
        <v>Natália Klimentová</v>
      </c>
      <c r="E20" s="142"/>
    </row>
    <row r="21" spans="1:5" s="314" customFormat="1" ht="30" customHeight="1" thickBot="1">
      <c r="A21" s="318">
        <v>0.625</v>
      </c>
      <c r="B21" s="333" t="str">
        <f>CONCATENATE(T('PAVÚK BC2'!T21:W24),"   ",T('PAVÚK BC2'!X21:AG24))</f>
        <v>1. A   Minarech P.</v>
      </c>
      <c r="C21" s="333" t="str">
        <f>CONCATENATE(T('PAVÚK BC2'!T45:W48),"   ",T('PAVÚK BC2'!X45:AG48))</f>
        <v>1. B   Novota P.</v>
      </c>
      <c r="D21" s="333"/>
      <c r="E21" s="333"/>
    </row>
    <row r="22" spans="1:5" s="314" customFormat="1" ht="30" customHeight="1" thickBot="1">
      <c r="A22" s="140" t="s">
        <v>92</v>
      </c>
      <c r="B22" s="333" t="str">
        <f>CONCATENATE(T('PAVÚK BC2'!T33:W36),"   ",T('PAVÚK BC2'!X33:AG36))</f>
        <v>2. X   Jankechová E.</v>
      </c>
      <c r="C22" s="333" t="str">
        <f>CONCATENATE(T('PAVÚK BC2'!T57:W60),"   ",T('PAVÚK BC2'!X57:AG60))</f>
        <v>1. C   Mezík R.</v>
      </c>
      <c r="D22" s="333"/>
      <c r="E22" s="333"/>
    </row>
    <row r="23" spans="1:5" ht="19.5" customHeight="1" thickBot="1">
      <c r="A23" s="317" t="s">
        <v>65</v>
      </c>
      <c r="B23" s="142" t="str">
        <f>C37</f>
        <v>Lukáš Tury</v>
      </c>
      <c r="C23" s="237" t="str">
        <f>C39</f>
        <v>Ľubomír Svat</v>
      </c>
      <c r="D23" s="237"/>
      <c r="E23" s="142"/>
    </row>
    <row r="24" spans="1:5" s="314" customFormat="1" ht="30" customHeight="1" thickBot="1">
      <c r="A24" s="318">
        <v>0.6666666666666666</v>
      </c>
      <c r="B24" s="333" t="str">
        <f>CONCATENATE(T('PAVÚK BC2'!AL27:AL30),"   ",T('PAVÚK BC2'!AM27:AV30))</f>
        <v>1. Finalista   Jankechová E.</v>
      </c>
      <c r="C24" s="333" t="str">
        <f>CONCATENATE(T('PAVÚK BC2'!E73:E76),"   ",T('PAVÚK BC2'!F73:S76))</f>
        <v>o 3. miesto 1   Minarech P.</v>
      </c>
      <c r="D24" s="333"/>
      <c r="E24" s="333"/>
    </row>
    <row r="25" spans="1:5" s="314" customFormat="1" ht="30" customHeight="1" thickBot="1">
      <c r="A25" s="319" t="s">
        <v>66</v>
      </c>
      <c r="B25" s="333" t="str">
        <f>CONCATENATE(T('PAVÚK BC2'!AL51:AL54),"   ",T('PAVÚK BC2'!AM51:AV54))</f>
        <v>2. Finalista   Mezík R.</v>
      </c>
      <c r="C25" s="333" t="str">
        <f>CONCATENATE(T('PAVÚK BC2'!E85:E88),"   ",T('PAVÚK BC2'!F85:S88))</f>
        <v>o 3. miesto 2   Novota P.</v>
      </c>
      <c r="D25" s="333"/>
      <c r="E25" s="333"/>
    </row>
    <row r="26" spans="1:5" ht="19.5" customHeight="1" thickBot="1">
      <c r="A26" s="317" t="s">
        <v>65</v>
      </c>
      <c r="B26" s="142" t="str">
        <f>D7</f>
        <v>Jozef Fejerčák</v>
      </c>
      <c r="C26" s="237" t="str">
        <f>A38</f>
        <v>Natália Klimentová</v>
      </c>
      <c r="D26" s="237"/>
      <c r="E26" s="142"/>
    </row>
    <row r="27" spans="1:5" ht="7.5" customHeight="1" thickBot="1">
      <c r="A27" s="143"/>
      <c r="B27" s="144"/>
      <c r="C27" s="146"/>
      <c r="D27" s="147"/>
      <c r="E27" s="282"/>
    </row>
    <row r="28" spans="1:5" ht="19.5" customHeight="1" thickBot="1">
      <c r="A28" s="149" t="s">
        <v>162</v>
      </c>
      <c r="B28" s="283" t="s">
        <v>67</v>
      </c>
      <c r="C28" s="150" t="s">
        <v>68</v>
      </c>
      <c r="D28" s="284" t="s">
        <v>69</v>
      </c>
      <c r="E28" s="284"/>
    </row>
    <row r="29" spans="3:5" ht="6.75" customHeight="1" thickBot="1">
      <c r="C29" s="286"/>
      <c r="D29" s="286"/>
      <c r="E29" s="286"/>
    </row>
    <row r="30" spans="1:6" ht="19.5" customHeight="1">
      <c r="A30" s="514" t="s">
        <v>163</v>
      </c>
      <c r="B30" s="308" t="s">
        <v>33</v>
      </c>
      <c r="C30" s="308" t="s">
        <v>34</v>
      </c>
      <c r="D30" s="308" t="s">
        <v>35</v>
      </c>
      <c r="F30" s="287"/>
    </row>
    <row r="31" spans="1:6" ht="19.5" customHeight="1">
      <c r="A31" s="515"/>
      <c r="B31" s="309" t="str">
        <f>'SKUPINY BC2'!H7</f>
        <v>201 Kurilák R.</v>
      </c>
      <c r="C31" s="309" t="str">
        <f>'SKUPINY BC2'!H15</f>
        <v>202 Novota P.</v>
      </c>
      <c r="D31" s="309" t="str">
        <f>'SKUPINY BC2'!H23</f>
        <v>203 Mezík R.</v>
      </c>
      <c r="F31" s="288"/>
    </row>
    <row r="32" spans="1:6" ht="19.5" customHeight="1">
      <c r="A32" s="515"/>
      <c r="B32" s="309" t="str">
        <f>'SKUPINY BC2'!H8</f>
        <v>205 Minarech P.</v>
      </c>
      <c r="C32" s="309" t="str">
        <f>'SKUPINY BC2'!H16</f>
        <v>206 Jankechová E.</v>
      </c>
      <c r="D32" s="309" t="str">
        <f>'SKUPINY BC2'!H24</f>
        <v>204 Kudláčová K.</v>
      </c>
      <c r="F32" s="288"/>
    </row>
    <row r="33" spans="1:6" ht="19.5" customHeight="1">
      <c r="A33" s="515"/>
      <c r="B33" s="309" t="str">
        <f>'SKUPINY BC2'!H9</f>
        <v>209 Melicherová N.</v>
      </c>
      <c r="C33" s="309" t="str">
        <f>'SKUPINY BC2'!H17</f>
        <v>207 Riečičiar A.</v>
      </c>
      <c r="D33" s="309" t="str">
        <f>'SKUPINY BC2'!H25</f>
        <v>208 Vavrica P.</v>
      </c>
      <c r="F33" s="288"/>
    </row>
    <row r="34" spans="1:6" ht="19.5" customHeight="1" thickBot="1">
      <c r="A34" s="516"/>
      <c r="B34" s="307" t="str">
        <f>'SKUPINY BC2'!H10</f>
        <v>211 Hlinka R.</v>
      </c>
      <c r="C34" s="307" t="str">
        <f>'SKUPINY BC2'!H18</f>
        <v>210 Breznay M.</v>
      </c>
      <c r="D34" s="307"/>
      <c r="F34" s="288"/>
    </row>
    <row r="35" spans="2:4" ht="6.75" customHeight="1" thickBot="1">
      <c r="B35" s="285"/>
      <c r="D35" s="285"/>
    </row>
    <row r="36" spans="1:4" ht="19.5" customHeight="1">
      <c r="A36" s="517" t="s">
        <v>93</v>
      </c>
      <c r="B36" s="518"/>
      <c r="C36" s="518"/>
      <c r="D36" s="519"/>
    </row>
    <row r="37" spans="1:4" ht="19.5" customHeight="1">
      <c r="A37" s="334" t="s">
        <v>151</v>
      </c>
      <c r="B37" s="316" t="s">
        <v>155</v>
      </c>
      <c r="C37" s="310" t="s">
        <v>148</v>
      </c>
      <c r="D37" s="335" t="s">
        <v>161</v>
      </c>
    </row>
    <row r="38" spans="1:4" ht="19.5" customHeight="1">
      <c r="A38" s="334" t="s">
        <v>160</v>
      </c>
      <c r="B38" s="310" t="s">
        <v>147</v>
      </c>
      <c r="C38" s="315" t="s">
        <v>149</v>
      </c>
      <c r="D38" s="335" t="s">
        <v>114</v>
      </c>
    </row>
    <row r="39" spans="1:4" ht="19.5" customHeight="1" thickBot="1">
      <c r="A39" s="337" t="s">
        <v>153</v>
      </c>
      <c r="B39" s="338" t="s">
        <v>150</v>
      </c>
      <c r="C39" s="338" t="s">
        <v>154</v>
      </c>
      <c r="D39" s="339"/>
    </row>
    <row r="40" ht="19.5" customHeight="1">
      <c r="A40" s="281"/>
    </row>
    <row r="41" spans="4:5" ht="19.5" customHeight="1">
      <c r="D41" s="290"/>
      <c r="E41" s="290"/>
    </row>
    <row r="42" spans="4:5" ht="19.5" customHeight="1">
      <c r="D42" s="290"/>
      <c r="E42" s="290"/>
    </row>
    <row r="43" spans="4:5" ht="19.5" customHeight="1">
      <c r="D43" s="290"/>
      <c r="E43" s="290"/>
    </row>
    <row r="44" spans="1:5" ht="19.5" customHeight="1">
      <c r="A44" s="289"/>
      <c r="B44" s="290"/>
      <c r="C44" s="290"/>
      <c r="D44" s="290"/>
      <c r="E44" s="290"/>
    </row>
    <row r="45" spans="1:5" ht="19.5" customHeight="1">
      <c r="A45" s="152"/>
      <c r="B45" s="152"/>
      <c r="C45" s="152"/>
      <c r="D45" s="290"/>
      <c r="E45" s="290"/>
    </row>
    <row r="46" spans="1:5" ht="19.5" customHeight="1">
      <c r="A46" s="152"/>
      <c r="B46" s="152"/>
      <c r="C46" s="290"/>
      <c r="D46" s="290"/>
      <c r="E46" s="290"/>
    </row>
    <row r="47" spans="1:5" ht="19.5" customHeight="1">
      <c r="A47" s="152"/>
      <c r="B47" s="152"/>
      <c r="C47" s="290"/>
      <c r="D47" s="290"/>
      <c r="E47" s="290"/>
    </row>
    <row r="48" spans="1:5" ht="19.5" customHeight="1">
      <c r="A48" s="152"/>
      <c r="B48" s="152"/>
      <c r="C48" s="290"/>
      <c r="D48" s="290"/>
      <c r="E48" s="290"/>
    </row>
    <row r="49" spans="1:5" ht="19.5" customHeight="1">
      <c r="A49" s="152"/>
      <c r="B49" s="151"/>
      <c r="C49" s="290"/>
      <c r="D49" s="290"/>
      <c r="E49" s="290"/>
    </row>
    <row r="50" spans="1:3" ht="19.5" customHeight="1">
      <c r="A50" s="152"/>
      <c r="B50" s="290"/>
      <c r="C50" s="290"/>
    </row>
    <row r="51" spans="1:3" ht="19.5" customHeight="1">
      <c r="A51" s="289"/>
      <c r="B51" s="290"/>
      <c r="C51" s="290"/>
    </row>
    <row r="52" spans="1:3" ht="19.5" customHeight="1">
      <c r="A52" s="289"/>
      <c r="B52" s="290"/>
      <c r="C52" s="290"/>
    </row>
    <row r="53" spans="1:3" ht="19.5" customHeight="1">
      <c r="A53" s="289"/>
      <c r="B53" s="290"/>
      <c r="C53" s="290"/>
    </row>
    <row r="54" spans="1:3" ht="19.5" customHeight="1">
      <c r="A54" s="289"/>
      <c r="B54" s="290"/>
      <c r="C54" s="290"/>
    </row>
  </sheetData>
  <sheetProtection/>
  <mergeCells count="5">
    <mergeCell ref="A1:E2"/>
    <mergeCell ref="A3:E3"/>
    <mergeCell ref="A30:A34"/>
    <mergeCell ref="A36:D36"/>
    <mergeCell ref="B17:E17"/>
  </mergeCells>
  <printOptions horizontalCentered="1"/>
  <pageMargins left="0.25" right="0.25" top="0.75" bottom="0.75" header="0.3" footer="0.3"/>
  <pageSetup horizontalDpi="600" verticalDpi="600" orientation="landscape" paperSize="9" scale="80" r:id="rId1"/>
  <rowBreaks count="1" manualBreakCount="1">
    <brk id="28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B2:AC47"/>
  <sheetViews>
    <sheetView showGridLines="0" zoomScalePageLayoutView="0" workbookViewId="0" topLeftCell="A1">
      <selection activeCell="K27" sqref="K27"/>
    </sheetView>
  </sheetViews>
  <sheetFormatPr defaultColWidth="9.00390625" defaultRowHeight="12.75"/>
  <cols>
    <col min="1" max="1" width="3.375" style="0" customWidth="1"/>
    <col min="2" max="2" width="5.00390625" style="0" customWidth="1"/>
    <col min="3" max="4" width="11.50390625" style="0" customWidth="1"/>
    <col min="5" max="5" width="14.50390625" style="0" customWidth="1"/>
    <col min="6" max="6" width="31.375" style="0" customWidth="1"/>
    <col min="7" max="7" width="7.625" style="0" customWidth="1"/>
    <col min="8" max="8" width="12.50390625" style="0" customWidth="1"/>
    <col min="9" max="9" width="5.125" style="0" customWidth="1"/>
    <col min="11" max="11" width="17.75390625" style="0" customWidth="1"/>
    <col min="12" max="12" width="20.50390625" style="0" customWidth="1"/>
    <col min="13" max="13" width="2.00390625" style="0" customWidth="1"/>
    <col min="14" max="14" width="19.00390625" style="0" customWidth="1"/>
    <col min="15" max="16" width="11.50390625" style="0" customWidth="1"/>
  </cols>
  <sheetData>
    <row r="2" spans="2:9" ht="21">
      <c r="B2" s="20" t="s">
        <v>8</v>
      </c>
      <c r="C2" s="20"/>
      <c r="D2" s="20"/>
      <c r="E2" s="21">
        <f>IF(ISNUMBER('ÚDAJE BC3'!D8),'ÚDAJE BC3'!D8,"")</f>
        <v>3</v>
      </c>
      <c r="F2" s="21"/>
      <c r="G2" s="20"/>
      <c r="H2" s="20"/>
      <c r="I2" s="20"/>
    </row>
    <row r="4" spans="2:9" ht="12.75">
      <c r="B4" s="22" t="s">
        <v>9</v>
      </c>
      <c r="C4" s="297" t="s">
        <v>10</v>
      </c>
      <c r="D4" s="23" t="s">
        <v>11</v>
      </c>
      <c r="E4" s="23" t="s">
        <v>12</v>
      </c>
      <c r="F4" s="303" t="s">
        <v>13</v>
      </c>
      <c r="G4" s="22" t="s">
        <v>14</v>
      </c>
      <c r="H4" s="24" t="s">
        <v>15</v>
      </c>
      <c r="I4" s="25">
        <v>7</v>
      </c>
    </row>
    <row r="5" spans="2:29" ht="14.25">
      <c r="B5" s="293">
        <v>301</v>
      </c>
      <c r="C5" s="299" t="s">
        <v>106</v>
      </c>
      <c r="D5" s="296" t="s">
        <v>85</v>
      </c>
      <c r="E5" s="301" t="str">
        <f>C5&amp;" "&amp;LEFT(D5,1)&amp;"."</f>
        <v>Tižo M.</v>
      </c>
      <c r="F5" s="299" t="s">
        <v>101</v>
      </c>
      <c r="G5" s="292" t="s">
        <v>16</v>
      </c>
      <c r="H5" s="311">
        <v>1</v>
      </c>
      <c r="I5" s="28"/>
      <c r="J5" s="321"/>
      <c r="M5" s="321"/>
      <c r="AB5">
        <v>2</v>
      </c>
      <c r="AC5" t="s">
        <v>17</v>
      </c>
    </row>
    <row r="6" spans="2:29" ht="14.25">
      <c r="B6" s="294">
        <f>B5+1</f>
        <v>302</v>
      </c>
      <c r="C6" s="299" t="s">
        <v>104</v>
      </c>
      <c r="D6" s="296" t="s">
        <v>105</v>
      </c>
      <c r="E6" s="301" t="str">
        <f>C6&amp;" "&amp;LEFT(D6,1)&amp;"."</f>
        <v>Klohna B.</v>
      </c>
      <c r="F6" s="299" t="s">
        <v>57</v>
      </c>
      <c r="G6" s="292" t="s">
        <v>18</v>
      </c>
      <c r="H6" s="312">
        <v>2</v>
      </c>
      <c r="I6" s="30"/>
      <c r="J6" s="321"/>
      <c r="M6" s="321"/>
      <c r="AB6">
        <v>3</v>
      </c>
      <c r="AC6" t="s">
        <v>19</v>
      </c>
    </row>
    <row r="7" spans="2:29" ht="14.25">
      <c r="B7" s="293">
        <f aca="true" t="shared" si="0" ref="B7:B43">B6+1</f>
        <v>303</v>
      </c>
      <c r="C7" s="299" t="s">
        <v>107</v>
      </c>
      <c r="D7" s="296" t="s">
        <v>108</v>
      </c>
      <c r="E7" s="301" t="str">
        <f>C7&amp;" "&amp;LEFT(D7,1)&amp;"."</f>
        <v>Bielak M.</v>
      </c>
      <c r="F7" s="299" t="s">
        <v>101</v>
      </c>
      <c r="G7" s="292" t="s">
        <v>20</v>
      </c>
      <c r="H7" s="311">
        <v>3</v>
      </c>
      <c r="I7" s="30"/>
      <c r="J7" s="321"/>
      <c r="M7" s="321"/>
      <c r="AB7">
        <v>4</v>
      </c>
      <c r="AC7" t="s">
        <v>21</v>
      </c>
    </row>
    <row r="8" spans="2:29" ht="14.25">
      <c r="B8" s="294">
        <f t="shared" si="0"/>
        <v>304</v>
      </c>
      <c r="C8" s="300" t="s">
        <v>142</v>
      </c>
      <c r="D8" s="295" t="s">
        <v>143</v>
      </c>
      <c r="E8" s="301" t="str">
        <f aca="true" t="shared" si="1" ref="E8:E21">C8&amp;" "&amp;LEFT(D8,1)&amp;"."</f>
        <v>Škvarnová Ľ.</v>
      </c>
      <c r="F8" s="299" t="s">
        <v>101</v>
      </c>
      <c r="G8" s="292" t="s">
        <v>22</v>
      </c>
      <c r="H8" s="312">
        <v>4</v>
      </c>
      <c r="I8" s="30"/>
      <c r="J8" s="321"/>
      <c r="M8" s="321"/>
      <c r="AB8">
        <v>5</v>
      </c>
      <c r="AC8" t="s">
        <v>23</v>
      </c>
    </row>
    <row r="9" spans="2:29" ht="14.25">
      <c r="B9" s="294">
        <f t="shared" si="0"/>
        <v>305</v>
      </c>
      <c r="C9" s="300" t="s">
        <v>110</v>
      </c>
      <c r="D9" s="295" t="s">
        <v>111</v>
      </c>
      <c r="E9" s="301" t="str">
        <f>C9&amp;" "&amp;LEFT(D9,1)&amp;"."</f>
        <v>Mizera Š.</v>
      </c>
      <c r="F9" s="299" t="s">
        <v>57</v>
      </c>
      <c r="G9" s="292" t="s">
        <v>24</v>
      </c>
      <c r="H9" s="311">
        <v>5</v>
      </c>
      <c r="I9" s="32"/>
      <c r="J9" s="323"/>
      <c r="K9" s="324"/>
      <c r="L9" s="324"/>
      <c r="M9" s="321"/>
      <c r="AB9">
        <v>6</v>
      </c>
      <c r="AC9" t="s">
        <v>25</v>
      </c>
    </row>
    <row r="10" spans="2:29" ht="14.25">
      <c r="B10" s="294">
        <f t="shared" si="0"/>
        <v>306</v>
      </c>
      <c r="C10" s="299" t="s">
        <v>112</v>
      </c>
      <c r="D10" s="296" t="s">
        <v>90</v>
      </c>
      <c r="E10" s="301" t="str">
        <f>C10&amp;" "&amp;LEFT(D10,1)&amp;"."</f>
        <v>Januvka M.</v>
      </c>
      <c r="F10" s="299" t="s">
        <v>57</v>
      </c>
      <c r="G10" s="292" t="s">
        <v>26</v>
      </c>
      <c r="H10" s="312">
        <v>6</v>
      </c>
      <c r="J10" s="321"/>
      <c r="M10" s="321"/>
      <c r="AB10">
        <v>7</v>
      </c>
      <c r="AC10" t="s">
        <v>27</v>
      </c>
    </row>
    <row r="11" spans="2:29" ht="14.25">
      <c r="B11" s="294">
        <f t="shared" si="0"/>
        <v>307</v>
      </c>
      <c r="C11" s="299" t="s">
        <v>103</v>
      </c>
      <c r="D11" s="296" t="s">
        <v>86</v>
      </c>
      <c r="E11" s="301" t="str">
        <f>C11&amp;" "&amp;LEFT(D11,1)&amp;"."</f>
        <v>Burianek A.</v>
      </c>
      <c r="F11" s="299" t="s">
        <v>144</v>
      </c>
      <c r="G11" s="292" t="s">
        <v>135</v>
      </c>
      <c r="H11" s="311">
        <v>7</v>
      </c>
      <c r="J11" s="321"/>
      <c r="M11" s="321"/>
      <c r="AB11">
        <v>8</v>
      </c>
      <c r="AC11" t="s">
        <v>28</v>
      </c>
    </row>
    <row r="12" spans="2:29" ht="14.25">
      <c r="B12" s="294">
        <f t="shared" si="0"/>
        <v>308</v>
      </c>
      <c r="C12" s="299"/>
      <c r="D12" s="296"/>
      <c r="E12" s="301"/>
      <c r="F12" s="299"/>
      <c r="G12" s="228"/>
      <c r="H12" s="135"/>
      <c r="J12" s="321"/>
      <c r="M12" s="321"/>
      <c r="AB12">
        <v>9</v>
      </c>
      <c r="AC12" t="s">
        <v>29</v>
      </c>
    </row>
    <row r="13" spans="2:29" ht="14.25">
      <c r="B13" s="29">
        <f t="shared" si="0"/>
        <v>309</v>
      </c>
      <c r="C13" s="300"/>
      <c r="D13" s="296"/>
      <c r="E13" s="301"/>
      <c r="F13" s="299"/>
      <c r="G13" s="228"/>
      <c r="H13" s="134"/>
      <c r="J13" s="321"/>
      <c r="M13" s="321"/>
      <c r="P13" s="33"/>
      <c r="Q13" s="34"/>
      <c r="AB13">
        <v>10</v>
      </c>
      <c r="AC13" t="s">
        <v>30</v>
      </c>
    </row>
    <row r="14" spans="2:17" ht="14.25">
      <c r="B14" s="29">
        <f t="shared" si="0"/>
        <v>310</v>
      </c>
      <c r="C14" s="299"/>
      <c r="D14" s="296"/>
      <c r="E14" s="301"/>
      <c r="F14" s="299"/>
      <c r="G14" s="228"/>
      <c r="H14" s="135"/>
      <c r="J14" s="321"/>
      <c r="M14" s="321"/>
      <c r="P14" s="33"/>
      <c r="Q14" s="34"/>
    </row>
    <row r="15" spans="2:17" ht="13.5">
      <c r="B15" s="29">
        <f t="shared" si="0"/>
        <v>311</v>
      </c>
      <c r="C15" s="306"/>
      <c r="D15" s="296"/>
      <c r="E15" s="26" t="str">
        <f t="shared" si="1"/>
        <v> .</v>
      </c>
      <c r="F15" s="27"/>
      <c r="G15" s="229"/>
      <c r="H15" s="135"/>
      <c r="J15" s="321"/>
      <c r="M15" s="321"/>
      <c r="P15" s="33"/>
      <c r="Q15" s="34"/>
    </row>
    <row r="16" spans="2:17" ht="13.5">
      <c r="B16" s="29">
        <f t="shared" si="0"/>
        <v>312</v>
      </c>
      <c r="C16" s="27"/>
      <c r="D16" s="27"/>
      <c r="E16" s="26" t="str">
        <f t="shared" si="1"/>
        <v> .</v>
      </c>
      <c r="F16" s="27"/>
      <c r="G16" s="240"/>
      <c r="H16" s="135"/>
      <c r="J16" s="321"/>
      <c r="M16" s="321"/>
      <c r="P16" s="33"/>
      <c r="Q16" s="34"/>
    </row>
    <row r="17" spans="2:17" ht="13.5">
      <c r="B17" s="29">
        <f t="shared" si="0"/>
        <v>313</v>
      </c>
      <c r="C17" s="27"/>
      <c r="D17" s="27"/>
      <c r="E17" s="26" t="str">
        <f t="shared" si="1"/>
        <v> .</v>
      </c>
      <c r="F17" s="27"/>
      <c r="G17" s="241"/>
      <c r="H17" s="136"/>
      <c r="J17" s="321"/>
      <c r="M17" s="321"/>
      <c r="P17" s="33"/>
      <c r="Q17" s="34"/>
    </row>
    <row r="18" spans="2:17" ht="13.5">
      <c r="B18" s="29">
        <f t="shared" si="0"/>
        <v>314</v>
      </c>
      <c r="C18" s="133"/>
      <c r="D18" s="27"/>
      <c r="E18" s="26" t="str">
        <f t="shared" si="1"/>
        <v> .</v>
      </c>
      <c r="F18" s="27"/>
      <c r="G18" s="36"/>
      <c r="H18" s="135"/>
      <c r="J18" s="321"/>
      <c r="M18" s="321"/>
      <c r="P18" s="33"/>
      <c r="Q18" s="34"/>
    </row>
    <row r="19" spans="2:17" ht="12.75">
      <c r="B19" s="29">
        <f t="shared" si="0"/>
        <v>315</v>
      </c>
      <c r="C19" s="27"/>
      <c r="D19" s="27"/>
      <c r="E19" s="26" t="str">
        <f t="shared" si="1"/>
        <v> .</v>
      </c>
      <c r="F19" s="239"/>
      <c r="G19" s="228"/>
      <c r="J19" s="321"/>
      <c r="M19" s="321"/>
      <c r="P19" s="33"/>
      <c r="Q19" s="34"/>
    </row>
    <row r="20" spans="2:17" ht="12.75">
      <c r="B20" s="29">
        <f t="shared" si="0"/>
        <v>316</v>
      </c>
      <c r="C20" s="27"/>
      <c r="D20" s="27"/>
      <c r="E20" s="26" t="str">
        <f t="shared" si="1"/>
        <v> .</v>
      </c>
      <c r="F20" s="239"/>
      <c r="G20" s="228"/>
      <c r="J20" s="321"/>
      <c r="M20" s="321"/>
      <c r="P20" s="33"/>
      <c r="Q20" s="34"/>
    </row>
    <row r="21" spans="2:17" ht="12.75">
      <c r="B21" s="29">
        <f t="shared" si="0"/>
        <v>317</v>
      </c>
      <c r="C21" s="27"/>
      <c r="D21" s="27"/>
      <c r="E21" s="26" t="str">
        <f t="shared" si="1"/>
        <v> .</v>
      </c>
      <c r="F21" s="27"/>
      <c r="G21" s="228"/>
      <c r="J21" s="321"/>
      <c r="M21" s="321"/>
      <c r="P21" s="33"/>
      <c r="Q21" s="34"/>
    </row>
    <row r="22" spans="2:17" ht="12.75">
      <c r="B22" s="29">
        <f t="shared" si="0"/>
        <v>318</v>
      </c>
      <c r="C22" s="27"/>
      <c r="D22" s="27"/>
      <c r="E22" s="26" t="str">
        <f>C22&amp;" "&amp;LEFT(D22,1)&amp;"."</f>
        <v> .</v>
      </c>
      <c r="F22" s="35"/>
      <c r="G22" s="228"/>
      <c r="L22" s="34"/>
      <c r="M22" s="33"/>
      <c r="N22" s="33"/>
      <c r="O22" s="34"/>
      <c r="P22" s="33"/>
      <c r="Q22" s="34"/>
    </row>
    <row r="23" spans="2:17" ht="12.75">
      <c r="B23" s="29">
        <f t="shared" si="0"/>
        <v>319</v>
      </c>
      <c r="C23" s="27"/>
      <c r="D23" s="27"/>
      <c r="E23" s="26" t="str">
        <f>C23&amp;" "&amp;LEFT(D23,1)&amp;"."</f>
        <v> .</v>
      </c>
      <c r="F23" s="35"/>
      <c r="G23" s="228"/>
      <c r="L23" s="34"/>
      <c r="M23" s="33"/>
      <c r="N23" s="33"/>
      <c r="O23" s="34"/>
      <c r="P23" s="33"/>
      <c r="Q23" s="34"/>
    </row>
    <row r="24" spans="2:7" ht="12.75">
      <c r="B24" s="29">
        <f t="shared" si="0"/>
        <v>320</v>
      </c>
      <c r="C24" s="26"/>
      <c r="D24" s="26"/>
      <c r="E24" s="26" t="str">
        <f aca="true" t="shared" si="2" ref="E24:E36">C24&amp;" "&amp;LEFT(D24,1)&amp;"."</f>
        <v> .</v>
      </c>
      <c r="F24" s="36"/>
      <c r="G24" s="228"/>
    </row>
    <row r="25" spans="2:7" ht="12.75">
      <c r="B25" s="29">
        <f t="shared" si="0"/>
        <v>321</v>
      </c>
      <c r="C25" s="26"/>
      <c r="D25" s="26"/>
      <c r="E25" s="26" t="str">
        <f t="shared" si="2"/>
        <v> .</v>
      </c>
      <c r="F25" s="36"/>
      <c r="G25" s="228"/>
    </row>
    <row r="26" spans="2:7" ht="12.75">
      <c r="B26" s="29">
        <f t="shared" si="0"/>
        <v>322</v>
      </c>
      <c r="C26" s="26"/>
      <c r="D26" s="26"/>
      <c r="E26" s="26" t="str">
        <f t="shared" si="2"/>
        <v> .</v>
      </c>
      <c r="F26" s="36"/>
      <c r="G26" s="228"/>
    </row>
    <row r="27" spans="2:7" ht="12.75">
      <c r="B27" s="29">
        <f t="shared" si="0"/>
        <v>323</v>
      </c>
      <c r="C27" s="37"/>
      <c r="D27" s="26"/>
      <c r="E27" s="26" t="str">
        <f t="shared" si="2"/>
        <v> .</v>
      </c>
      <c r="F27" s="36"/>
      <c r="G27" s="228"/>
    </row>
    <row r="28" spans="2:12" ht="12.75">
      <c r="B28" s="29">
        <f t="shared" si="0"/>
        <v>324</v>
      </c>
      <c r="C28" s="37"/>
      <c r="D28" s="26"/>
      <c r="E28" s="26" t="str">
        <f t="shared" si="2"/>
        <v> .</v>
      </c>
      <c r="F28" s="36"/>
      <c r="G28" s="228"/>
      <c r="L28" s="38"/>
    </row>
    <row r="29" spans="2:7" ht="12.75">
      <c r="B29" s="29">
        <f t="shared" si="0"/>
        <v>325</v>
      </c>
      <c r="C29" s="26"/>
      <c r="D29" s="26"/>
      <c r="E29" s="26" t="str">
        <f t="shared" si="2"/>
        <v> .</v>
      </c>
      <c r="F29" s="36"/>
      <c r="G29" s="228"/>
    </row>
    <row r="30" spans="2:17" ht="12.75">
      <c r="B30" s="29">
        <f t="shared" si="0"/>
        <v>326</v>
      </c>
      <c r="C30" s="26"/>
      <c r="D30" s="26"/>
      <c r="E30" s="26" t="str">
        <f t="shared" si="2"/>
        <v> .</v>
      </c>
      <c r="F30" s="36"/>
      <c r="G30" s="228"/>
      <c r="P30" s="33"/>
      <c r="Q30" s="34"/>
    </row>
    <row r="31" spans="2:14" ht="12.75">
      <c r="B31" s="29">
        <f t="shared" si="0"/>
        <v>327</v>
      </c>
      <c r="C31" s="26"/>
      <c r="D31" s="26"/>
      <c r="E31" s="26" t="str">
        <f t="shared" si="2"/>
        <v> .</v>
      </c>
      <c r="F31" s="36"/>
      <c r="G31" s="230"/>
      <c r="K31" s="39"/>
      <c r="L31" s="39"/>
      <c r="M31" s="39"/>
      <c r="N31" s="39"/>
    </row>
    <row r="32" spans="2:14" ht="12.75">
      <c r="B32" s="29">
        <f t="shared" si="0"/>
        <v>328</v>
      </c>
      <c r="C32" s="26"/>
      <c r="D32" s="26"/>
      <c r="E32" s="26" t="str">
        <f t="shared" si="2"/>
        <v> .</v>
      </c>
      <c r="F32" s="36"/>
      <c r="G32" s="228"/>
      <c r="K32" s="39"/>
      <c r="L32" s="39"/>
      <c r="M32" s="39"/>
      <c r="N32" s="39"/>
    </row>
    <row r="33" spans="2:14" ht="12.75">
      <c r="B33" s="29">
        <f t="shared" si="0"/>
        <v>329</v>
      </c>
      <c r="C33" s="26"/>
      <c r="D33" s="26"/>
      <c r="E33" s="26" t="str">
        <f t="shared" si="2"/>
        <v> .</v>
      </c>
      <c r="F33" s="36"/>
      <c r="G33" s="228"/>
      <c r="K33" s="39"/>
      <c r="L33" s="39"/>
      <c r="M33" s="39"/>
      <c r="N33" s="39"/>
    </row>
    <row r="34" spans="2:14" ht="15">
      <c r="B34" s="29">
        <f t="shared" si="0"/>
        <v>330</v>
      </c>
      <c r="C34" s="26"/>
      <c r="D34" s="26"/>
      <c r="E34" s="26" t="str">
        <f>C34&amp;" "&amp;LEFT(D34,1)&amp;"."</f>
        <v> .</v>
      </c>
      <c r="F34" s="36"/>
      <c r="G34" s="228"/>
      <c r="K34" s="39"/>
      <c r="L34" s="40"/>
      <c r="M34" s="41"/>
      <c r="N34" s="39"/>
    </row>
    <row r="35" spans="2:14" ht="15">
      <c r="B35" s="29">
        <f t="shared" si="0"/>
        <v>331</v>
      </c>
      <c r="C35" s="26"/>
      <c r="D35" s="26"/>
      <c r="E35" s="26" t="str">
        <f t="shared" si="2"/>
        <v> .</v>
      </c>
      <c r="F35" s="36"/>
      <c r="G35" s="228"/>
      <c r="K35" s="39"/>
      <c r="L35" s="40"/>
      <c r="M35" s="41"/>
      <c r="N35" s="39"/>
    </row>
    <row r="36" spans="2:14" ht="15">
      <c r="B36" s="29">
        <f t="shared" si="0"/>
        <v>332</v>
      </c>
      <c r="C36" s="26"/>
      <c r="D36" s="26"/>
      <c r="E36" s="26" t="str">
        <f t="shared" si="2"/>
        <v> .</v>
      </c>
      <c r="F36" s="36"/>
      <c r="G36" s="230"/>
      <c r="K36" s="39"/>
      <c r="L36" s="40"/>
      <c r="M36" s="41"/>
      <c r="N36" s="39"/>
    </row>
    <row r="37" spans="2:14" ht="15">
      <c r="B37" s="29">
        <f t="shared" si="0"/>
        <v>333</v>
      </c>
      <c r="C37" s="26"/>
      <c r="D37" s="26"/>
      <c r="E37" s="26" t="str">
        <f>C37&amp;" "&amp;LEFT(D37,1)&amp;"."</f>
        <v> .</v>
      </c>
      <c r="F37" s="36"/>
      <c r="G37" s="230"/>
      <c r="K37" s="39"/>
      <c r="L37" s="43"/>
      <c r="M37" s="41"/>
      <c r="N37" s="39"/>
    </row>
    <row r="38" spans="2:14" ht="15">
      <c r="B38" s="29">
        <f t="shared" si="0"/>
        <v>334</v>
      </c>
      <c r="C38" s="26"/>
      <c r="D38" s="26"/>
      <c r="E38" s="26" t="str">
        <f>C38&amp;" "&amp;LEFT(D38,1)&amp;"."</f>
        <v> .</v>
      </c>
      <c r="F38" s="36"/>
      <c r="G38" s="230"/>
      <c r="K38" s="39"/>
      <c r="L38" s="40"/>
      <c r="M38" s="41"/>
      <c r="N38" s="39"/>
    </row>
    <row r="39" spans="2:14" ht="15">
      <c r="B39" s="29">
        <f t="shared" si="0"/>
        <v>335</v>
      </c>
      <c r="C39" s="42"/>
      <c r="D39" s="42"/>
      <c r="E39" s="26" t="str">
        <f>C39&amp;" "&amp;LEFT(D39,1)&amp;"."</f>
        <v> .</v>
      </c>
      <c r="F39" s="36"/>
      <c r="G39" s="230"/>
      <c r="K39" s="39"/>
      <c r="L39" s="40"/>
      <c r="M39" s="41"/>
      <c r="N39" s="39"/>
    </row>
    <row r="40" spans="2:14" ht="15">
      <c r="B40" s="29">
        <f t="shared" si="0"/>
        <v>336</v>
      </c>
      <c r="C40" s="42"/>
      <c r="D40" s="42"/>
      <c r="E40" s="26" t="str">
        <f aca="true" t="shared" si="3" ref="E40:E47">C40&amp;" "&amp;LEFT(D40,1)&amp;"."</f>
        <v> .</v>
      </c>
      <c r="F40" s="42"/>
      <c r="G40" s="230"/>
      <c r="K40" s="39"/>
      <c r="L40" s="43"/>
      <c r="M40" s="41"/>
      <c r="N40" s="39"/>
    </row>
    <row r="41" spans="2:14" ht="15">
      <c r="B41" s="29">
        <f t="shared" si="0"/>
        <v>337</v>
      </c>
      <c r="C41" s="42"/>
      <c r="D41" s="42"/>
      <c r="E41" s="26" t="str">
        <f t="shared" si="3"/>
        <v> .</v>
      </c>
      <c r="F41" s="42"/>
      <c r="G41" s="230"/>
      <c r="K41" s="39"/>
      <c r="L41" s="40"/>
      <c r="M41" s="41"/>
      <c r="N41" s="39"/>
    </row>
    <row r="42" spans="2:14" ht="15">
      <c r="B42" s="29">
        <f t="shared" si="0"/>
        <v>338</v>
      </c>
      <c r="C42" s="42"/>
      <c r="D42" s="42"/>
      <c r="E42" s="26" t="str">
        <f t="shared" si="3"/>
        <v> .</v>
      </c>
      <c r="F42" s="42"/>
      <c r="G42" s="230"/>
      <c r="K42" s="39"/>
      <c r="L42" s="40"/>
      <c r="M42" s="41"/>
      <c r="N42" s="39"/>
    </row>
    <row r="43" spans="2:14" ht="15">
      <c r="B43" s="29">
        <f t="shared" si="0"/>
        <v>339</v>
      </c>
      <c r="C43" s="42"/>
      <c r="D43" s="42"/>
      <c r="E43" s="26" t="str">
        <f t="shared" si="3"/>
        <v> .</v>
      </c>
      <c r="F43" s="42"/>
      <c r="G43" s="230"/>
      <c r="K43" s="39"/>
      <c r="L43" s="44"/>
      <c r="M43" s="45"/>
      <c r="N43" s="39"/>
    </row>
    <row r="44" spans="2:14" ht="15">
      <c r="B44" s="29">
        <f>B43+1</f>
        <v>340</v>
      </c>
      <c r="C44" s="42"/>
      <c r="D44" s="42"/>
      <c r="E44" s="26" t="str">
        <f t="shared" si="3"/>
        <v> .</v>
      </c>
      <c r="F44" s="42"/>
      <c r="G44" s="230"/>
      <c r="K44" s="39"/>
      <c r="L44" s="44"/>
      <c r="M44" s="45"/>
      <c r="N44" s="39"/>
    </row>
    <row r="45" spans="3:6" ht="12.75">
      <c r="C45" s="42"/>
      <c r="D45" s="42"/>
      <c r="E45" s="26" t="str">
        <f t="shared" si="3"/>
        <v> .</v>
      </c>
      <c r="F45" s="42"/>
    </row>
    <row r="46" spans="3:6" ht="12.75">
      <c r="C46" s="42"/>
      <c r="D46" s="42"/>
      <c r="E46" s="26" t="str">
        <f t="shared" si="3"/>
        <v> .</v>
      </c>
      <c r="F46" s="42"/>
    </row>
    <row r="47" spans="3:6" ht="12.75">
      <c r="C47" s="42"/>
      <c r="D47" s="42"/>
      <c r="E47" s="26" t="str">
        <f t="shared" si="3"/>
        <v> .</v>
      </c>
      <c r="F47" s="42"/>
    </row>
  </sheetData>
  <sheetProtection selectLockedCells="1" selectUnlockedCells="1"/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K35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3.625" style="0" customWidth="1"/>
    <col min="2" max="2" width="18.625" style="0" bestFit="1" customWidth="1"/>
    <col min="3" max="3" width="20.625" style="0" customWidth="1"/>
    <col min="4" max="4" width="6.625" style="0" customWidth="1"/>
    <col min="6" max="6" width="3.625" style="0" customWidth="1"/>
    <col min="7" max="7" width="8.875" style="0" customWidth="1"/>
    <col min="8" max="8" width="15.375" style="0" customWidth="1"/>
    <col min="9" max="9" width="6.625" style="0" customWidth="1"/>
  </cols>
  <sheetData>
    <row r="1" spans="1:9" ht="30">
      <c r="A1" s="364" t="str">
        <f>"SKUPINY"&amp;" "&amp;'ÚDAJE BC3'!C8&amp;'ÚDAJE BC3'!D8</f>
        <v>SKUPINY BC3</v>
      </c>
      <c r="B1" s="364"/>
      <c r="C1" s="364"/>
      <c r="D1" s="364"/>
      <c r="E1" s="364"/>
      <c r="F1" s="364"/>
      <c r="G1" s="364"/>
      <c r="H1" s="364"/>
      <c r="I1" s="364"/>
    </row>
    <row r="2" spans="1:8" ht="15" customHeight="1">
      <c r="A2" t="s">
        <v>31</v>
      </c>
      <c r="C2" s="365" t="str">
        <f>IF(ISTEXT('ÚDAJE BC1'!C7),'ÚDAJE BC1'!C7,"")</f>
        <v>2. ligové kolo 2022</v>
      </c>
      <c r="D2" s="365"/>
      <c r="E2" s="365"/>
      <c r="F2" s="365"/>
      <c r="G2" s="365"/>
      <c r="H2" s="365"/>
    </row>
    <row r="3" spans="1:11" ht="12.75" customHeight="1">
      <c r="A3" s="366"/>
      <c r="B3" s="366"/>
      <c r="C3" s="46"/>
      <c r="D3" s="46"/>
      <c r="E3" s="46"/>
      <c r="F3" s="46"/>
      <c r="G3" s="46"/>
      <c r="H3" s="46"/>
      <c r="I3" s="46"/>
      <c r="J3" s="46"/>
      <c r="K3" s="46"/>
    </row>
    <row r="5" spans="2:9" s="48" customFormat="1" ht="15.75" customHeight="1">
      <c r="B5" s="47" t="s">
        <v>32</v>
      </c>
      <c r="C5" s="47" t="s">
        <v>33</v>
      </c>
      <c r="D5" s="47"/>
      <c r="E5" s="47"/>
      <c r="F5" s="47"/>
      <c r="G5" s="47"/>
      <c r="H5" s="47"/>
      <c r="I5" s="47"/>
    </row>
    <row r="6" spans="2:10" s="48" customFormat="1" ht="15.75" customHeight="1">
      <c r="B6" s="242" t="s">
        <v>9</v>
      </c>
      <c r="C6" s="243" t="s">
        <v>12</v>
      </c>
      <c r="D6" s="243" t="s">
        <v>13</v>
      </c>
      <c r="E6" s="51"/>
      <c r="F6" s="52"/>
      <c r="G6" s="53"/>
      <c r="H6" s="51"/>
      <c r="I6" s="51"/>
      <c r="J6" s="54"/>
    </row>
    <row r="7" spans="1:10" s="48" customFormat="1" ht="15.75" customHeight="1">
      <c r="A7" s="244">
        <v>1</v>
      </c>
      <c r="B7" s="232">
        <f>INDEX('ZOZNAM BC3'!$B$5:$G$18,MATCH($C$5&amp;$A7,'ZOZNAM BC3'!$G$5:$G$18,0),1)</f>
        <v>301</v>
      </c>
      <c r="C7" s="233" t="str">
        <f>INDEX('ZOZNAM BC3'!$B$5:$G$18,MATCH($C$5&amp;$A7,'ZOZNAM BC3'!$G$5:$G$18,0),4)</f>
        <v>Tižo M.</v>
      </c>
      <c r="D7" s="233" t="str">
        <f>INDEX('ZOZNAM BC3'!$B$5:$G$18,MATCH($C$5&amp;$A7,'ZOZNAM BC3'!$G$5:$G$18,0),5)</f>
        <v>OMD v SR</v>
      </c>
      <c r="E7" s="54"/>
      <c r="F7" s="56"/>
      <c r="G7" s="245"/>
      <c r="H7" t="str">
        <f>B7&amp;" "&amp;C7</f>
        <v>301 Tižo M.</v>
      </c>
      <c r="I7" s="54"/>
      <c r="J7" s="54"/>
    </row>
    <row r="8" spans="1:10" s="48" customFormat="1" ht="15.75" customHeight="1">
      <c r="A8" s="244">
        <v>2</v>
      </c>
      <c r="B8" s="232">
        <f>INDEX('ZOZNAM BC3'!$B$5:$G$18,MATCH($C$5&amp;$A8,'ZOZNAM BC3'!$G$5:$G$18,0),1)</f>
        <v>303</v>
      </c>
      <c r="C8" s="233" t="str">
        <f>INDEX('ZOZNAM BC3'!$B$5:$G$18,MATCH($C$5&amp;$A8,'ZOZNAM BC3'!$G$5:$G$18,0),4)</f>
        <v>Bielak M.</v>
      </c>
      <c r="D8" s="233" t="str">
        <f>INDEX('ZOZNAM BC3'!$B$5:$G$18,MATCH($C$5&amp;$A8,'ZOZNAM BC3'!$G$5:$G$18,0),5)</f>
        <v>OMD v SR</v>
      </c>
      <c r="E8" s="231"/>
      <c r="F8" s="231"/>
      <c r="G8" s="232"/>
      <c r="H8" t="str">
        <f>B8&amp;" "&amp;C8</f>
        <v>303 Bielak M.</v>
      </c>
      <c r="I8" s="54"/>
      <c r="J8" s="54"/>
    </row>
    <row r="9" spans="1:10" s="48" customFormat="1" ht="15.75" customHeight="1">
      <c r="A9" s="244">
        <v>3</v>
      </c>
      <c r="B9" s="232">
        <f>INDEX('ZOZNAM BC3'!$B$5:$G$18,MATCH($C$5&amp;$A9,'ZOZNAM BC3'!$G$5:$G$18,0),1)</f>
        <v>305</v>
      </c>
      <c r="C9" s="233" t="str">
        <f>INDEX('ZOZNAM BC3'!$B$5:$G$18,MATCH($C$5&amp;$A9,'ZOZNAM BC3'!$G$5:$G$18,0),4)</f>
        <v>Mizera Š.</v>
      </c>
      <c r="D9" s="233" t="str">
        <f>INDEX('ZOZNAM BC3'!$B$5:$G$18,MATCH($C$5&amp;$A9,'ZOZNAM BC3'!$G$5:$G$18,0),5)</f>
        <v>ZOM Prešov</v>
      </c>
      <c r="E9" s="54"/>
      <c r="F9" s="56"/>
      <c r="G9" s="245"/>
      <c r="H9" t="str">
        <f>B9&amp;" "&amp;C9</f>
        <v>305 Mizera Š.</v>
      </c>
      <c r="I9" s="54"/>
      <c r="J9" s="54"/>
    </row>
    <row r="10" spans="1:10" s="48" customFormat="1" ht="15.75" customHeight="1">
      <c r="A10" s="244">
        <v>4</v>
      </c>
      <c r="B10" s="232">
        <f>INDEX('ZOZNAM BC3'!$B$5:$G$18,MATCH($C$5&amp;$A10,'ZOZNAM BC3'!$G$5:$G$18,0),1)</f>
        <v>307</v>
      </c>
      <c r="C10" s="233" t="str">
        <f>INDEX('ZOZNAM BC3'!$B$5:$G$18,MATCH($C$5&amp;$A10,'ZOZNAM BC3'!$G$5:$G$18,0),4)</f>
        <v>Burianek A.</v>
      </c>
      <c r="D10" s="233" t="str">
        <f>INDEX('ZOZNAM BC3'!$B$5:$G$18,MATCH($C$5&amp;$A10,'ZOZNAM BC3'!$G$5:$G$18,0),5)</f>
        <v>Šk Altius</v>
      </c>
      <c r="E10" s="54"/>
      <c r="F10" s="56"/>
      <c r="G10" s="245"/>
      <c r="H10" t="str">
        <f>B10&amp;" "&amp;C10</f>
        <v>307 Burianek A.</v>
      </c>
      <c r="I10" s="54"/>
      <c r="J10" s="54"/>
    </row>
    <row r="11" spans="1:10" s="48" customFormat="1" ht="15.75" customHeight="1">
      <c r="A11" s="244">
        <v>5</v>
      </c>
      <c r="B11" s="232" t="e">
        <f>INDEX('ZOZNAM BC3'!$B$5:$G$18,MATCH($C$5&amp;$A11,'ZOZNAM BC3'!$G$5:$G$18,0),1)</f>
        <v>#N/A</v>
      </c>
      <c r="C11" s="233" t="e">
        <f>INDEX('ZOZNAM BC3'!$B$5:$G$18,MATCH($C$5&amp;$A11,'ZOZNAM BC3'!$G$5:$G$18,0),4)</f>
        <v>#N/A</v>
      </c>
      <c r="D11" s="233" t="e">
        <f>INDEX('ZOZNAM BC3'!$B$5:$G$18,MATCH($C$5&amp;$A11,'ZOZNAM BC3'!$G$5:$G$18,0),5)</f>
        <v>#N/A</v>
      </c>
      <c r="E11" s="54"/>
      <c r="F11" s="56"/>
      <c r="G11" s="245"/>
      <c r="H11"/>
      <c r="I11" s="54"/>
      <c r="J11" s="54"/>
    </row>
    <row r="12" spans="1:10" s="48" customFormat="1" ht="15.75" customHeight="1">
      <c r="A12" s="244"/>
      <c r="E12" s="54"/>
      <c r="F12" s="56"/>
      <c r="H12"/>
      <c r="I12" s="54"/>
      <c r="J12" s="54"/>
    </row>
    <row r="13" spans="1:10" s="48" customFormat="1" ht="15.75" customHeight="1">
      <c r="A13" s="244"/>
      <c r="B13" s="47" t="s">
        <v>32</v>
      </c>
      <c r="C13" s="47" t="s">
        <v>34</v>
      </c>
      <c r="D13" s="47"/>
      <c r="E13" s="51"/>
      <c r="F13" s="52"/>
      <c r="G13" s="47"/>
      <c r="H13"/>
      <c r="I13" s="51"/>
      <c r="J13" s="54"/>
    </row>
    <row r="14" spans="1:10" s="48" customFormat="1" ht="15.75" customHeight="1">
      <c r="A14" s="244"/>
      <c r="B14" s="242" t="s">
        <v>9</v>
      </c>
      <c r="C14" s="243" t="s">
        <v>12</v>
      </c>
      <c r="D14" s="243" t="s">
        <v>13</v>
      </c>
      <c r="E14" s="51"/>
      <c r="F14" s="52"/>
      <c r="G14" s="242"/>
      <c r="H14"/>
      <c r="I14" s="51"/>
      <c r="J14" s="54"/>
    </row>
    <row r="15" spans="1:10" s="48" customFormat="1" ht="15.75" customHeight="1">
      <c r="A15" s="244">
        <v>1</v>
      </c>
      <c r="B15" s="232">
        <f>INDEX('ZOZNAM BC3'!$B$5:$G$18,MATCH($C$13&amp;$A15,'ZOZNAM BC3'!$G$5:$G$18,0),1)</f>
        <v>302</v>
      </c>
      <c r="C15" s="233" t="str">
        <f>INDEX('ZOZNAM BC3'!$B$5:$G$18,MATCH($C$13&amp;$A15,'ZOZNAM BC3'!$G$5:$G$18,0),4)</f>
        <v>Klohna B.</v>
      </c>
      <c r="D15" s="233" t="str">
        <f>INDEX('ZOZNAM BC3'!$B$5:$G$18,MATCH($C$13&amp;$A15,'ZOZNAM BC3'!$G$5:$G$18,0),5)</f>
        <v>ZOM Prešov</v>
      </c>
      <c r="E15" s="54"/>
      <c r="F15" s="56"/>
      <c r="G15" s="245"/>
      <c r="H15" t="str">
        <f>B15&amp;" "&amp;C15</f>
        <v>302 Klohna B.</v>
      </c>
      <c r="I15" s="54"/>
      <c r="J15" s="54"/>
    </row>
    <row r="16" spans="1:10" s="48" customFormat="1" ht="15.75" customHeight="1">
      <c r="A16" s="244">
        <v>2</v>
      </c>
      <c r="B16" s="232">
        <f>INDEX('ZOZNAM BC3'!$B$5:$G$18,MATCH($C$13&amp;$A16,'ZOZNAM BC3'!$G$5:$G$18,0),1)</f>
        <v>304</v>
      </c>
      <c r="C16" s="233" t="str">
        <f>INDEX('ZOZNAM BC3'!$B$5:$G$18,MATCH($C$13&amp;$A16,'ZOZNAM BC3'!$G$5:$G$18,0),4)</f>
        <v>Škvarnová Ľ.</v>
      </c>
      <c r="D16" s="233" t="str">
        <f>INDEX('ZOZNAM BC3'!$B$5:$G$18,MATCH($C$13&amp;$A16,'ZOZNAM BC3'!$G$5:$G$18,0),5)</f>
        <v>OMD v SR</v>
      </c>
      <c r="E16" s="54"/>
      <c r="F16" s="56"/>
      <c r="G16" s="245"/>
      <c r="H16" t="str">
        <f>B16&amp;" "&amp;C16</f>
        <v>304 Škvarnová Ľ.</v>
      </c>
      <c r="I16" s="54"/>
      <c r="J16" s="54"/>
    </row>
    <row r="17" spans="1:10" s="48" customFormat="1" ht="15.75" customHeight="1">
      <c r="A17" s="244">
        <v>3</v>
      </c>
      <c r="B17" s="232">
        <f>INDEX('ZOZNAM BC3'!$B$5:$G$18,MATCH($C$13&amp;$A17,'ZOZNAM BC3'!$G$5:$G$18,0),1)</f>
        <v>306</v>
      </c>
      <c r="C17" s="233" t="str">
        <f>INDEX('ZOZNAM BC3'!$B$5:$G$18,MATCH($C$13&amp;$A17,'ZOZNAM BC3'!$G$5:$G$18,0),4)</f>
        <v>Januvka M.</v>
      </c>
      <c r="D17" s="233" t="str">
        <f>INDEX('ZOZNAM BC3'!$B$5:$G$18,MATCH($C$13&amp;$A17,'ZOZNAM BC3'!$G$5:$G$18,0),5)</f>
        <v>ZOM Prešov</v>
      </c>
      <c r="E17" s="54"/>
      <c r="F17" s="56"/>
      <c r="G17" s="245"/>
      <c r="H17" t="str">
        <f>B17&amp;" "&amp;C17</f>
        <v>306 Januvka M.</v>
      </c>
      <c r="I17" s="54"/>
      <c r="J17" s="54"/>
    </row>
    <row r="18" spans="1:10" s="48" customFormat="1" ht="15.75" customHeight="1">
      <c r="A18" s="244">
        <v>4</v>
      </c>
      <c r="B18" s="232" t="e">
        <f>INDEX('ZOZNAM BC3'!$B$5:$G$18,MATCH($C$13&amp;$A18,'ZOZNAM BC3'!$G$5:$G$18,0),1)</f>
        <v>#N/A</v>
      </c>
      <c r="C18" s="233" t="e">
        <f>INDEX('ZOZNAM BC3'!$B$5:$G$18,MATCH($C$13&amp;$A18,'ZOZNAM BC3'!$G$5:$G$18,0),4)</f>
        <v>#N/A</v>
      </c>
      <c r="D18" s="233" t="e">
        <f>INDEX('ZOZNAM BC3'!$B$5:$G$18,MATCH($C$13&amp;$A18,'ZOZNAM BC3'!$G$5:$G$18,0),5)</f>
        <v>#N/A</v>
      </c>
      <c r="E18" s="54"/>
      <c r="F18" s="56"/>
      <c r="G18" s="245"/>
      <c r="H18" t="e">
        <f>B18&amp;" "&amp;C18</f>
        <v>#N/A</v>
      </c>
      <c r="I18" s="54"/>
      <c r="J18" s="54"/>
    </row>
    <row r="19" spans="1:10" s="48" customFormat="1" ht="15.75" customHeight="1">
      <c r="A19" s="244">
        <v>5</v>
      </c>
      <c r="B19" s="232" t="e">
        <f>INDEX('ZOZNAM BC3'!$B$5:$G$18,MATCH($C$13&amp;$A19,'ZOZNAM BC3'!$G$5:$G$18,0),1)</f>
        <v>#N/A</v>
      </c>
      <c r="C19" s="233" t="e">
        <f>INDEX('ZOZNAM BC3'!$B$5:$G$18,MATCH($C$13&amp;$A19,'ZOZNAM BC3'!$G$5:$G$18,0),4)</f>
        <v>#N/A</v>
      </c>
      <c r="D19" s="233" t="e">
        <f>INDEX('ZOZNAM BC3'!$B$5:$G$18,MATCH($C$13&amp;$A19,'ZOZNAM BC3'!$G$5:$G$18,0),5)</f>
        <v>#N/A</v>
      </c>
      <c r="E19" s="54"/>
      <c r="F19" s="56"/>
      <c r="G19" s="57"/>
      <c r="H19"/>
      <c r="I19" s="54"/>
      <c r="J19" s="54"/>
    </row>
    <row r="20" spans="1:10" s="48" customFormat="1" ht="15.75" customHeight="1">
      <c r="A20" s="244"/>
      <c r="E20" s="54"/>
      <c r="F20" s="56"/>
      <c r="G20" s="54"/>
      <c r="H20"/>
      <c r="I20" s="54"/>
      <c r="J20" s="54"/>
    </row>
    <row r="21" spans="1:10" s="48" customFormat="1" ht="15.75" customHeight="1">
      <c r="A21" s="244"/>
      <c r="B21" s="47" t="s">
        <v>32</v>
      </c>
      <c r="C21" s="47" t="s">
        <v>35</v>
      </c>
      <c r="D21" s="47"/>
      <c r="E21" s="51"/>
      <c r="F21" s="52"/>
      <c r="G21" s="51"/>
      <c r="H21"/>
      <c r="I21" s="51"/>
      <c r="J21" s="54"/>
    </row>
    <row r="22" spans="1:10" s="48" customFormat="1" ht="15.75" customHeight="1">
      <c r="A22" s="244"/>
      <c r="B22" s="242" t="s">
        <v>9</v>
      </c>
      <c r="C22" s="243" t="s">
        <v>12</v>
      </c>
      <c r="D22" s="243" t="s">
        <v>13</v>
      </c>
      <c r="E22" s="51"/>
      <c r="F22" s="52"/>
      <c r="G22" s="53"/>
      <c r="H22"/>
      <c r="I22" s="51"/>
      <c r="J22" s="54"/>
    </row>
    <row r="23" spans="1:10" s="48" customFormat="1" ht="15.75" customHeight="1">
      <c r="A23" s="244">
        <v>1</v>
      </c>
      <c r="B23" s="232" t="e">
        <f>INDEX('ZOZNAM BC3'!$B$5:$G$18,MATCH($C$21&amp;$A23,'ZOZNAM BC3'!$G$5:$G$18,0),1)</f>
        <v>#N/A</v>
      </c>
      <c r="C23" s="233" t="e">
        <f>INDEX('ZOZNAM BC3'!$B$5:$G$18,MATCH($C$21&amp;$A23,'ZOZNAM BC3'!$G$5:$G$18,0),4)</f>
        <v>#N/A</v>
      </c>
      <c r="D23" s="233" t="e">
        <f>INDEX('ZOZNAM BC3'!$B$5:$G$18,MATCH($C$21&amp;$A23,'ZOZNAM BC3'!$G$5:$G$18,0),5)</f>
        <v>#N/A</v>
      </c>
      <c r="E23" s="54"/>
      <c r="F23" s="56"/>
      <c r="G23" s="57"/>
      <c r="H23" t="e">
        <f>B23&amp;" "&amp;C23</f>
        <v>#N/A</v>
      </c>
      <c r="I23" s="54"/>
      <c r="J23" s="54"/>
    </row>
    <row r="24" spans="1:10" s="48" customFormat="1" ht="15.75" customHeight="1">
      <c r="A24" s="244">
        <v>2</v>
      </c>
      <c r="B24" s="232" t="e">
        <f>INDEX('ZOZNAM BC3'!$B$5:$G$18,MATCH($C$21&amp;$A24,'ZOZNAM BC3'!$G$5:$G$18,0),1)</f>
        <v>#N/A</v>
      </c>
      <c r="C24" s="233" t="e">
        <f>INDEX('ZOZNAM BC3'!$B$5:$G$18,MATCH($C$21&amp;$A24,'ZOZNAM BC3'!$G$5:$G$18,0),4)</f>
        <v>#N/A</v>
      </c>
      <c r="D24" s="233" t="e">
        <f>INDEX('ZOZNAM BC3'!$B$5:$G$18,MATCH($C$21&amp;$A24,'ZOZNAM BC3'!$G$5:$G$18,0),5)</f>
        <v>#N/A</v>
      </c>
      <c r="E24" s="54"/>
      <c r="F24" s="56"/>
      <c r="G24" s="57"/>
      <c r="H24" t="e">
        <f>B24&amp;" "&amp;C24</f>
        <v>#N/A</v>
      </c>
      <c r="I24" s="54"/>
      <c r="J24" s="54"/>
    </row>
    <row r="25" spans="1:10" s="48" customFormat="1" ht="15.75" customHeight="1">
      <c r="A25" s="244">
        <v>3</v>
      </c>
      <c r="B25" s="232" t="e">
        <f>INDEX('ZOZNAM BC3'!$B$5:$G$18,MATCH($C$21&amp;$A25,'ZOZNAM BC3'!$G$5:$G$18,0),1)</f>
        <v>#N/A</v>
      </c>
      <c r="C25" s="233" t="e">
        <f>INDEX('ZOZNAM BC3'!$B$5:$G$18,MATCH($C$21&amp;$A25,'ZOZNAM BC3'!$G$5:$G$18,0),4)</f>
        <v>#N/A</v>
      </c>
      <c r="D25" s="233" t="e">
        <f>INDEX('ZOZNAM BC3'!$B$5:$G$18,MATCH($C$21&amp;$A25,'ZOZNAM BC3'!$G$5:$G$18,0),5)</f>
        <v>#N/A</v>
      </c>
      <c r="E25" s="54"/>
      <c r="F25" s="56"/>
      <c r="G25" s="57"/>
      <c r="H25" t="e">
        <f>B25&amp;" "&amp;C25</f>
        <v>#N/A</v>
      </c>
      <c r="I25" s="54"/>
      <c r="J25" s="54"/>
    </row>
    <row r="26" spans="1:10" s="48" customFormat="1" ht="15.75" customHeight="1">
      <c r="A26" s="244">
        <v>4</v>
      </c>
      <c r="B26" s="232" t="e">
        <f>INDEX('ZOZNAM BC3'!$B$5:$G$18,MATCH($C$21&amp;$A26,'ZOZNAM BC3'!$G$5:$G$18,0),1)</f>
        <v>#N/A</v>
      </c>
      <c r="C26" s="233" t="e">
        <f>INDEX('ZOZNAM BC3'!$B$5:$G$18,MATCH($C$21&amp;$A26,'ZOZNAM BC3'!$G$5:$G$18,0),4)</f>
        <v>#N/A</v>
      </c>
      <c r="D26" s="233" t="e">
        <f>INDEX('ZOZNAM BC3'!$B$5:$G$18,MATCH($C$21&amp;$A26,'ZOZNAM BC3'!$G$5:$G$18,0),5)</f>
        <v>#N/A</v>
      </c>
      <c r="E26" s="54"/>
      <c r="F26" s="56"/>
      <c r="G26" s="57"/>
      <c r="H26"/>
      <c r="I26" s="54"/>
      <c r="J26" s="54"/>
    </row>
    <row r="27" spans="1:10" s="48" customFormat="1" ht="15.75" customHeight="1">
      <c r="A27" s="244">
        <v>5</v>
      </c>
      <c r="B27" s="232" t="e">
        <f>INDEX('ZOZNAM BC3'!$B$5:$G$18,MATCH($C$21&amp;$A27,'ZOZNAM BC3'!$G$5:$G$18,0),1)</f>
        <v>#N/A</v>
      </c>
      <c r="C27" s="233" t="e">
        <f>INDEX('ZOZNAM BC3'!$B$5:$G$18,MATCH($C$21&amp;$A27,'ZOZNAM BC3'!$G$5:$G$18,0),4)</f>
        <v>#N/A</v>
      </c>
      <c r="D27" s="233" t="e">
        <f>INDEX('ZOZNAM BC3'!$B$5:$G$18,MATCH($C$21&amp;$A27,'ZOZNAM BC3'!$G$5:$G$18,0),5)</f>
        <v>#N/A</v>
      </c>
      <c r="E27" s="54"/>
      <c r="F27" s="56"/>
      <c r="G27" s="57"/>
      <c r="H27"/>
      <c r="I27" s="54"/>
      <c r="J27" s="54"/>
    </row>
    <row r="28" spans="1:10" s="48" customFormat="1" ht="15.75" customHeight="1">
      <c r="A28" s="244"/>
      <c r="E28" s="54"/>
      <c r="F28" s="56"/>
      <c r="G28" s="54"/>
      <c r="H28"/>
      <c r="I28" s="54"/>
      <c r="J28" s="54"/>
    </row>
    <row r="29" spans="1:10" s="48" customFormat="1" ht="15.75" customHeight="1">
      <c r="A29" s="244"/>
      <c r="B29" s="47" t="s">
        <v>32</v>
      </c>
      <c r="C29" s="47" t="s">
        <v>36</v>
      </c>
      <c r="D29" s="47"/>
      <c r="E29" s="51"/>
      <c r="F29" s="52"/>
      <c r="G29" s="51"/>
      <c r="H29"/>
      <c r="I29" s="51"/>
      <c r="J29" s="54"/>
    </row>
    <row r="30" spans="1:10" s="48" customFormat="1" ht="15.75" customHeight="1">
      <c r="A30" s="244"/>
      <c r="B30" s="242" t="s">
        <v>9</v>
      </c>
      <c r="C30" s="243" t="s">
        <v>12</v>
      </c>
      <c r="D30" s="243" t="s">
        <v>13</v>
      </c>
      <c r="E30" s="51"/>
      <c r="F30" s="52"/>
      <c r="G30" s="53"/>
      <c r="H30"/>
      <c r="I30" s="51"/>
      <c r="J30" s="54"/>
    </row>
    <row r="31" spans="1:10" s="48" customFormat="1" ht="15.75" customHeight="1">
      <c r="A31" s="244">
        <v>1</v>
      </c>
      <c r="B31" s="232" t="e">
        <f>INDEX('ZOZNAM BC3'!$B$5:$G$18,MATCH($C$29&amp;$A31,'ZOZNAM BC3'!$G$5:$G$18,0),1)</f>
        <v>#N/A</v>
      </c>
      <c r="C31" s="233" t="e">
        <f>INDEX('ZOZNAM BC3'!$B$5:$G$18,MATCH($C$29&amp;$A31,'ZOZNAM BC3'!$G$5:$G$18,0),4)</f>
        <v>#N/A</v>
      </c>
      <c r="D31" s="233" t="e">
        <f>INDEX('ZOZNAM BC3'!$B$5:$G$18,MATCH($C$29&amp;$A31,'ZOZNAM BC3'!$G$5:$G$18,0),5)</f>
        <v>#N/A</v>
      </c>
      <c r="E31" s="54"/>
      <c r="F31" s="56"/>
      <c r="G31" s="57"/>
      <c r="H31" t="e">
        <f>B31&amp;" "&amp;C31</f>
        <v>#N/A</v>
      </c>
      <c r="I31" s="54"/>
      <c r="J31" s="54"/>
    </row>
    <row r="32" spans="1:10" s="48" customFormat="1" ht="15.75" customHeight="1">
      <c r="A32" s="244">
        <v>2</v>
      </c>
      <c r="B32" s="232" t="e">
        <f>INDEX('ZOZNAM BC3'!$B$5:$G$18,MATCH($C$29&amp;$A32,'ZOZNAM BC3'!$G$5:$G$18,0),1)</f>
        <v>#N/A</v>
      </c>
      <c r="C32" s="233" t="e">
        <f>INDEX('ZOZNAM BC3'!$B$5:$G$18,MATCH($C$29&amp;$A32,'ZOZNAM BC3'!$G$5:$G$18,0),4)</f>
        <v>#N/A</v>
      </c>
      <c r="D32" s="233" t="e">
        <f>INDEX('ZOZNAM BC3'!$B$5:$G$18,MATCH($C$29&amp;$A32,'ZOZNAM BC3'!$G$5:$G$18,0),5)</f>
        <v>#N/A</v>
      </c>
      <c r="E32" s="54"/>
      <c r="F32" s="56"/>
      <c r="G32" s="57"/>
      <c r="H32" t="e">
        <f>B32&amp;" "&amp;C32</f>
        <v>#N/A</v>
      </c>
      <c r="I32" s="54"/>
      <c r="J32" s="54"/>
    </row>
    <row r="33" spans="1:10" s="48" customFormat="1" ht="15.75" customHeight="1">
      <c r="A33" s="244">
        <v>3</v>
      </c>
      <c r="B33" s="232" t="e">
        <f>INDEX('ZOZNAM BC3'!$B$5:$G$18,MATCH($C$29&amp;$A33,'ZOZNAM BC3'!$G$5:$G$18,0),1)</f>
        <v>#N/A</v>
      </c>
      <c r="C33" s="233" t="e">
        <f>INDEX('ZOZNAM BC3'!$B$5:$G$18,MATCH($C$29&amp;$A33,'ZOZNAM BC3'!$G$5:$G$18,0),4)</f>
        <v>#N/A</v>
      </c>
      <c r="D33" s="233" t="e">
        <f>INDEX('ZOZNAM BC3'!$B$5:$G$18,MATCH($C$29&amp;$A33,'ZOZNAM BC3'!$G$5:$G$18,0),5)</f>
        <v>#N/A</v>
      </c>
      <c r="E33" s="54"/>
      <c r="F33" s="56"/>
      <c r="G33" s="57"/>
      <c r="H33" t="e">
        <f>B33&amp;" "&amp;C33</f>
        <v>#N/A</v>
      </c>
      <c r="I33" s="54"/>
      <c r="J33" s="54"/>
    </row>
    <row r="34" spans="1:10" s="48" customFormat="1" ht="15.75" customHeight="1">
      <c r="A34" s="244">
        <v>4</v>
      </c>
      <c r="B34" s="232" t="e">
        <f>INDEX('ZOZNAM BC3'!$B$5:$G$18,MATCH($C$29&amp;$A34,'ZOZNAM BC3'!$G$5:$G$18,0),1)</f>
        <v>#N/A</v>
      </c>
      <c r="C34" s="233" t="e">
        <f>INDEX('ZOZNAM BC3'!$B$5:$G$18,MATCH($C$29&amp;$A34,'ZOZNAM BC3'!$G$5:$G$18,0),4)</f>
        <v>#N/A</v>
      </c>
      <c r="D34" s="233" t="e">
        <f>INDEX('ZOZNAM BC3'!$B$5:$G$18,MATCH($C$29&amp;$A34,'ZOZNAM BC3'!$G$5:$G$18,0),5)</f>
        <v>#N/A</v>
      </c>
      <c r="E34" s="54"/>
      <c r="F34" s="56"/>
      <c r="G34" s="57"/>
      <c r="H34" t="e">
        <f>B34&amp;" "&amp;C34</f>
        <v>#N/A</v>
      </c>
      <c r="I34" s="54"/>
      <c r="J34" s="54"/>
    </row>
    <row r="35" spans="1:10" s="48" customFormat="1" ht="15.75" customHeight="1">
      <c r="A35" s="244">
        <v>5</v>
      </c>
      <c r="B35" s="232" t="e">
        <f>INDEX('ZOZNAM BC3'!$B$5:$G$18,MATCH($C$29&amp;$A35,'ZOZNAM BC3'!$G$5:$G$18,0),1)</f>
        <v>#N/A</v>
      </c>
      <c r="C35" s="233" t="e">
        <f>INDEX('ZOZNAM BC3'!$B$5:$G$18,MATCH($C$29&amp;$A35,'ZOZNAM BC3'!$G$5:$G$18,0),4)</f>
        <v>#N/A</v>
      </c>
      <c r="D35" s="233" t="e">
        <f>INDEX('ZOZNAM BC3'!$B$5:$G$18,MATCH($C$29&amp;$A35,'ZOZNAM BC3'!$G$5:$G$18,0),5)</f>
        <v>#N/A</v>
      </c>
      <c r="E35" s="54"/>
      <c r="F35" s="56"/>
      <c r="G35" s="57"/>
      <c r="H35" s="54"/>
      <c r="I35" s="54"/>
      <c r="J35" s="54"/>
    </row>
    <row r="36" s="48" customFormat="1" ht="12.75"/>
    <row r="37" s="48" customFormat="1" ht="12.75"/>
    <row r="38" s="48" customFormat="1" ht="12.75"/>
    <row r="39" s="48" customFormat="1" ht="12.75"/>
    <row r="40" s="48" customFormat="1" ht="12.75"/>
    <row r="41" s="48" customFormat="1" ht="12.75"/>
    <row r="42" s="48" customFormat="1" ht="12.75"/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</sheetData>
  <sheetProtection selectLockedCells="1" selectUnlockedCells="1"/>
  <mergeCells count="3">
    <mergeCell ref="A1:I1"/>
    <mergeCell ref="C2:H2"/>
    <mergeCell ref="A3:B3"/>
  </mergeCells>
  <conditionalFormatting sqref="G19 G23:G27 G35:I35 I7:I11 G31:G34 I31:I34 I23:I27 I15:I19">
    <cfRule type="expression" priority="23" dxfId="28" stopIfTrue="1">
      <formula>ISERROR($G7)</formula>
    </cfRule>
  </conditionalFormatting>
  <conditionalFormatting sqref="B5:C5 B13:C13 B21:C21 B29:C29">
    <cfRule type="expression" priority="25" dxfId="28" stopIfTrue="1">
      <formula>ISERROR($B7)</formula>
    </cfRule>
  </conditionalFormatting>
  <conditionalFormatting sqref="B6:D6 B14:D14 B22:D22 B30:D30 H6">
    <cfRule type="expression" priority="26" dxfId="29" stopIfTrue="1">
      <formula>ISERROR($B7)</formula>
    </cfRule>
  </conditionalFormatting>
  <conditionalFormatting sqref="G5:I5 G21 G29 I13 I29 I21">
    <cfRule type="expression" priority="27" dxfId="28" stopIfTrue="1">
      <formula>ISERROR($G7)</formula>
    </cfRule>
  </conditionalFormatting>
  <conditionalFormatting sqref="G6 G22 G30 I6 I14 I22 I30">
    <cfRule type="expression" priority="28" dxfId="29" stopIfTrue="1">
      <formula>ISERROR($G7)</formula>
    </cfRule>
  </conditionalFormatting>
  <conditionalFormatting sqref="G7 G15:G18 G9:G11">
    <cfRule type="expression" priority="17" dxfId="28" stopIfTrue="1">
      <formula>ISERROR($B7)</formula>
    </cfRule>
  </conditionalFormatting>
  <conditionalFormatting sqref="G13">
    <cfRule type="expression" priority="18" dxfId="28" stopIfTrue="1">
      <formula>ISERROR($B15)</formula>
    </cfRule>
  </conditionalFormatting>
  <conditionalFormatting sqref="G14">
    <cfRule type="expression" priority="19" dxfId="29" stopIfTrue="1">
      <formula>ISERROR($B15)</formula>
    </cfRule>
  </conditionalFormatting>
  <conditionalFormatting sqref="B8:D11">
    <cfRule type="expression" priority="7" dxfId="28" stopIfTrue="1">
      <formula>ISERROR($B8)</formula>
    </cfRule>
  </conditionalFormatting>
  <conditionalFormatting sqref="G8">
    <cfRule type="expression" priority="14" dxfId="28" stopIfTrue="1">
      <formula>ISERROR($B8)</formula>
    </cfRule>
  </conditionalFormatting>
  <conditionalFormatting sqref="B31:D35">
    <cfRule type="expression" priority="2" dxfId="28" stopIfTrue="1">
      <formula>ISERROR($B31)</formula>
    </cfRule>
  </conditionalFormatting>
  <conditionalFormatting sqref="B7:D7">
    <cfRule type="expression" priority="12" dxfId="28" stopIfTrue="1">
      <formula>ISERROR($B7)</formula>
    </cfRule>
  </conditionalFormatting>
  <conditionalFormatting sqref="H7:H34">
    <cfRule type="expression" priority="1" dxfId="28" stopIfTrue="1">
      <formula>ISERROR($B7)</formula>
    </cfRule>
  </conditionalFormatting>
  <conditionalFormatting sqref="B23:D27">
    <cfRule type="expression" priority="4" dxfId="28" stopIfTrue="1">
      <formula>ISERROR($B23)</formula>
    </cfRule>
  </conditionalFormatting>
  <conditionalFormatting sqref="B15:D19">
    <cfRule type="expression" priority="6" dxfId="28" stopIfTrue="1">
      <formula>ISERROR($B15)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CO88"/>
  <sheetViews>
    <sheetView zoomScale="170" zoomScaleNormal="170" zoomScalePageLayoutView="0" workbookViewId="0" topLeftCell="A28">
      <selection activeCell="AV28" sqref="AV28"/>
    </sheetView>
  </sheetViews>
  <sheetFormatPr defaultColWidth="9.125" defaultRowHeight="3.75" customHeight="1"/>
  <cols>
    <col min="1" max="1" width="2.375" style="71" customWidth="1"/>
    <col min="2" max="2" width="11.875" style="71" customWidth="1"/>
    <col min="3" max="15" width="1.625" style="71" customWidth="1"/>
    <col min="16" max="16" width="0.2421875" style="71" customWidth="1"/>
    <col min="17" max="30" width="1.625" style="71" customWidth="1"/>
    <col min="31" max="31" width="9.50390625" style="71" customWidth="1"/>
    <col min="32" max="151" width="1.625" style="71" customWidth="1"/>
    <col min="152" max="16384" width="9.125" style="71" customWidth="1"/>
  </cols>
  <sheetData>
    <row r="1" spans="3:78" ht="3.75" customHeight="1"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</row>
    <row r="2" spans="3:78" ht="3.75" customHeight="1"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</row>
    <row r="3" spans="3:78" ht="3.75" customHeight="1">
      <c r="C3" s="72"/>
      <c r="D3" s="72"/>
      <c r="E3" s="72"/>
      <c r="F3" s="72"/>
      <c r="G3" s="400" t="s">
        <v>52</v>
      </c>
      <c r="H3" s="400"/>
      <c r="I3" s="400"/>
      <c r="J3" s="400"/>
      <c r="K3" s="400"/>
      <c r="L3" s="400"/>
      <c r="M3" s="400"/>
      <c r="N3" s="400"/>
      <c r="O3" s="401" t="s">
        <v>145</v>
      </c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</row>
    <row r="4" spans="3:78" ht="3.75" customHeight="1">
      <c r="C4" s="72"/>
      <c r="D4" s="72"/>
      <c r="E4" s="72"/>
      <c r="F4" s="72"/>
      <c r="G4" s="400"/>
      <c r="H4" s="400"/>
      <c r="I4" s="400"/>
      <c r="J4" s="400"/>
      <c r="K4" s="400"/>
      <c r="L4" s="400"/>
      <c r="M4" s="400"/>
      <c r="N4" s="400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</row>
    <row r="5" spans="3:78" ht="3.75" customHeight="1">
      <c r="C5" s="72"/>
      <c r="D5" s="72"/>
      <c r="E5" s="72"/>
      <c r="F5" s="72"/>
      <c r="G5" s="400"/>
      <c r="H5" s="400"/>
      <c r="I5" s="400"/>
      <c r="J5" s="400"/>
      <c r="K5" s="400"/>
      <c r="L5" s="400"/>
      <c r="M5" s="400"/>
      <c r="N5" s="400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</row>
    <row r="6" spans="3:78" ht="3.75" customHeight="1">
      <c r="C6" s="72"/>
      <c r="D6" s="72"/>
      <c r="E6" s="72"/>
      <c r="F6" s="72"/>
      <c r="G6" s="400"/>
      <c r="H6" s="400"/>
      <c r="I6" s="400"/>
      <c r="J6" s="400"/>
      <c r="K6" s="400"/>
      <c r="L6" s="400"/>
      <c r="M6" s="400"/>
      <c r="N6" s="400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</row>
    <row r="7" spans="3:78" ht="3.75" customHeight="1">
      <c r="C7" s="72"/>
      <c r="D7" s="72"/>
      <c r="E7" s="72"/>
      <c r="F7" s="72"/>
      <c r="G7" s="72"/>
      <c r="H7" s="74"/>
      <c r="I7" s="74"/>
      <c r="J7" s="74"/>
      <c r="K7" s="74"/>
      <c r="L7" s="74"/>
      <c r="M7" s="74"/>
      <c r="N7" s="74"/>
      <c r="O7" s="74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</row>
    <row r="8" spans="17:93" ht="3.75" customHeight="1"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BE8" s="72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4"/>
      <c r="BZ8" s="74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6"/>
      <c r="CL8" s="76"/>
      <c r="CM8" s="76"/>
      <c r="CN8" s="76"/>
      <c r="CO8" s="76"/>
    </row>
    <row r="9" spans="13:93" ht="3.75" customHeight="1"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406" t="s">
        <v>49</v>
      </c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105"/>
      <c r="AS9" s="105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4"/>
      <c r="BZ9" s="74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6"/>
      <c r="CL9" s="76"/>
      <c r="CM9" s="76"/>
      <c r="CN9" s="76"/>
      <c r="CO9" s="76"/>
    </row>
    <row r="10" spans="13:93" ht="3.75" customHeight="1"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105"/>
      <c r="AS10" s="105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4"/>
      <c r="BZ10" s="74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6"/>
      <c r="CL10" s="76"/>
      <c r="CM10" s="76"/>
      <c r="CN10" s="76"/>
      <c r="CO10" s="76"/>
    </row>
    <row r="11" spans="13:93" ht="3.75" customHeight="1"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105"/>
      <c r="AS11" s="105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4"/>
      <c r="BZ11" s="74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6"/>
      <c r="CL11" s="76"/>
      <c r="CM11" s="76"/>
      <c r="CN11" s="76"/>
      <c r="CO11" s="76"/>
    </row>
    <row r="12" spans="13:93" ht="3.75" customHeight="1"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105"/>
      <c r="AS12" s="105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76"/>
      <c r="CL12" s="76"/>
      <c r="CM12" s="76"/>
      <c r="CN12" s="76"/>
      <c r="CO12" s="76"/>
    </row>
    <row r="13" spans="13:93" ht="3.75" customHeight="1">
      <c r="M13" s="105"/>
      <c r="N13" s="105"/>
      <c r="O13" s="105"/>
      <c r="P13" s="105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5"/>
      <c r="AE13" s="105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105"/>
      <c r="AS13" s="105"/>
      <c r="AT13" s="107"/>
      <c r="AU13" s="108"/>
      <c r="AV13" s="109"/>
      <c r="AW13" s="109"/>
      <c r="AX13" s="109"/>
      <c r="AY13" s="109"/>
      <c r="AZ13" s="109"/>
      <c r="BA13" s="109"/>
      <c r="BB13" s="109"/>
      <c r="BC13" s="109"/>
      <c r="BD13" s="105"/>
      <c r="BE13" s="105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76"/>
      <c r="CL13" s="76"/>
      <c r="CM13" s="76"/>
      <c r="CN13" s="76"/>
      <c r="CO13" s="76"/>
    </row>
    <row r="14" spans="13:93" ht="3.75" customHeight="1">
      <c r="M14" s="105"/>
      <c r="N14" s="105"/>
      <c r="O14" s="105"/>
      <c r="P14" s="105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5"/>
      <c r="AE14" s="105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105"/>
      <c r="AS14" s="105"/>
      <c r="AT14" s="402" t="s">
        <v>53</v>
      </c>
      <c r="AU14" s="402"/>
      <c r="AV14" s="403" t="str">
        <f>AT39</f>
        <v>Škvarnová Ľ.</v>
      </c>
      <c r="AW14" s="403"/>
      <c r="AX14" s="403"/>
      <c r="AY14" s="403"/>
      <c r="AZ14" s="403"/>
      <c r="BA14" s="403"/>
      <c r="BB14" s="403"/>
      <c r="BC14" s="403"/>
      <c r="BD14" s="403"/>
      <c r="BE14" s="403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76"/>
      <c r="CL14" s="76"/>
      <c r="CM14" s="76"/>
      <c r="CN14" s="76"/>
      <c r="CO14" s="76"/>
    </row>
    <row r="15" spans="13:93" ht="3.75" customHeight="1">
      <c r="M15" s="105"/>
      <c r="N15" s="105"/>
      <c r="O15" s="105"/>
      <c r="P15" s="105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5"/>
      <c r="AE15" s="105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105"/>
      <c r="AS15" s="105"/>
      <c r="AT15" s="402"/>
      <c r="AU15" s="402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76"/>
      <c r="CL15" s="76"/>
      <c r="CM15" s="76"/>
      <c r="CN15" s="76"/>
      <c r="CO15" s="76"/>
    </row>
    <row r="16" spans="13:93" ht="3.75" customHeight="1">
      <c r="M16" s="105"/>
      <c r="N16" s="105"/>
      <c r="O16" s="105"/>
      <c r="P16" s="105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5"/>
      <c r="AE16" s="105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105"/>
      <c r="AS16" s="105"/>
      <c r="AT16" s="402"/>
      <c r="AU16" s="402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76"/>
      <c r="CL16" s="76"/>
      <c r="CM16" s="76"/>
      <c r="CN16" s="76"/>
      <c r="CO16" s="76"/>
    </row>
    <row r="17" spans="13:93" ht="3.75" customHeight="1">
      <c r="M17" s="105"/>
      <c r="N17" s="105"/>
      <c r="O17" s="105"/>
      <c r="P17" s="105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5"/>
      <c r="AE17" s="105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105"/>
      <c r="AS17" s="105"/>
      <c r="AT17" s="402"/>
      <c r="AU17" s="402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76"/>
      <c r="CL17" s="76"/>
      <c r="CM17" s="76"/>
      <c r="CN17" s="76"/>
      <c r="CO17" s="76"/>
    </row>
    <row r="18" spans="1:93" ht="3.75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3"/>
      <c r="K18" s="153"/>
      <c r="L18" s="131"/>
      <c r="M18" s="111"/>
      <c r="N18" s="111"/>
      <c r="O18" s="109"/>
      <c r="P18" s="109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105"/>
      <c r="AS18" s="105"/>
      <c r="AT18" s="110"/>
      <c r="AU18" s="108"/>
      <c r="AV18" s="107"/>
      <c r="AW18" s="107"/>
      <c r="AX18" s="107"/>
      <c r="AY18" s="107"/>
      <c r="AZ18" s="107"/>
      <c r="BA18" s="107"/>
      <c r="BB18" s="107"/>
      <c r="BC18" s="107"/>
      <c r="BD18" s="105"/>
      <c r="BE18" s="105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76"/>
      <c r="CL18" s="76"/>
      <c r="CM18" s="76"/>
      <c r="CN18" s="76"/>
      <c r="CO18" s="76"/>
    </row>
    <row r="19" spans="1:93" ht="3.7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3"/>
      <c r="K19" s="153"/>
      <c r="L19" s="131"/>
      <c r="M19" s="111"/>
      <c r="N19" s="111"/>
      <c r="O19" s="109"/>
      <c r="P19" s="109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105"/>
      <c r="AS19" s="105"/>
      <c r="AT19" s="402" t="s">
        <v>54</v>
      </c>
      <c r="AU19" s="402"/>
      <c r="AV19" s="403" t="str">
        <f>AF51</f>
        <v>Bielak M.</v>
      </c>
      <c r="AW19" s="403"/>
      <c r="AX19" s="403"/>
      <c r="AY19" s="403"/>
      <c r="AZ19" s="403"/>
      <c r="BA19" s="403"/>
      <c r="BB19" s="403"/>
      <c r="BC19" s="403"/>
      <c r="BD19" s="403"/>
      <c r="BE19" s="403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76"/>
      <c r="CL19" s="76"/>
      <c r="CM19" s="76"/>
      <c r="CN19" s="76"/>
      <c r="CO19" s="76"/>
    </row>
    <row r="20" spans="1:93" ht="3.7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3"/>
      <c r="K20" s="153"/>
      <c r="L20" s="161"/>
      <c r="M20" s="111"/>
      <c r="N20" s="111"/>
      <c r="O20" s="110"/>
      <c r="P20" s="109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12"/>
      <c r="AC20" s="108"/>
      <c r="AD20" s="108"/>
      <c r="AE20" s="108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108"/>
      <c r="AS20" s="105"/>
      <c r="AT20" s="402"/>
      <c r="AU20" s="402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76"/>
      <c r="CL20" s="76"/>
      <c r="CM20" s="76"/>
      <c r="CN20" s="76"/>
      <c r="CO20" s="76"/>
    </row>
    <row r="21" spans="1:93" ht="3.75" customHeight="1">
      <c r="A21" s="154"/>
      <c r="B21" s="154"/>
      <c r="C21" s="154"/>
      <c r="D21" s="154"/>
      <c r="E21" s="154"/>
      <c r="F21" s="154"/>
      <c r="G21" s="154"/>
      <c r="H21" s="154"/>
      <c r="I21" s="154"/>
      <c r="J21" s="153"/>
      <c r="K21" s="153"/>
      <c r="L21" s="161"/>
      <c r="M21" s="399" t="s">
        <v>55</v>
      </c>
      <c r="N21" s="399"/>
      <c r="O21" s="399"/>
      <c r="P21" s="399"/>
      <c r="Q21" s="404" t="str">
        <f>'vysledky BC3'!B10</f>
        <v>Tižo M.</v>
      </c>
      <c r="R21" s="405"/>
      <c r="S21" s="405"/>
      <c r="T21" s="405"/>
      <c r="U21" s="405"/>
      <c r="V21" s="405"/>
      <c r="W21" s="405"/>
      <c r="X21" s="405"/>
      <c r="Y21" s="405"/>
      <c r="Z21" s="405"/>
      <c r="AA21" s="407">
        <v>1</v>
      </c>
      <c r="AB21" s="407"/>
      <c r="AC21" s="108"/>
      <c r="AD21" s="108"/>
      <c r="AE21" s="108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108"/>
      <c r="AS21" s="105"/>
      <c r="AT21" s="402"/>
      <c r="AU21" s="402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76"/>
      <c r="CL21" s="76"/>
      <c r="CM21" s="76"/>
      <c r="CN21" s="76"/>
      <c r="CO21" s="76"/>
    </row>
    <row r="22" spans="1:93" ht="3.75" customHeight="1">
      <c r="A22" s="153"/>
      <c r="B22" s="154"/>
      <c r="C22" s="131"/>
      <c r="D22" s="156"/>
      <c r="E22" s="156"/>
      <c r="F22" s="156"/>
      <c r="G22" s="156"/>
      <c r="H22" s="156"/>
      <c r="I22" s="156"/>
      <c r="J22" s="156"/>
      <c r="K22" s="155"/>
      <c r="L22" s="161"/>
      <c r="M22" s="399"/>
      <c r="N22" s="399"/>
      <c r="O22" s="399"/>
      <c r="P22" s="399"/>
      <c r="Q22" s="404"/>
      <c r="R22" s="405"/>
      <c r="S22" s="405"/>
      <c r="T22" s="405"/>
      <c r="U22" s="405"/>
      <c r="V22" s="405"/>
      <c r="W22" s="405"/>
      <c r="X22" s="405"/>
      <c r="Y22" s="405"/>
      <c r="Z22" s="405"/>
      <c r="AA22" s="407"/>
      <c r="AB22" s="407"/>
      <c r="AC22" s="113"/>
      <c r="AD22" s="108"/>
      <c r="AE22" s="108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108"/>
      <c r="AS22" s="105"/>
      <c r="AT22" s="402"/>
      <c r="AU22" s="402"/>
      <c r="AV22" s="403"/>
      <c r="AW22" s="403"/>
      <c r="AX22" s="403"/>
      <c r="AY22" s="403"/>
      <c r="AZ22" s="403"/>
      <c r="BA22" s="403"/>
      <c r="BB22" s="403"/>
      <c r="BC22" s="403"/>
      <c r="BD22" s="403"/>
      <c r="BE22" s="403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76"/>
      <c r="CL22" s="76"/>
      <c r="CM22" s="76"/>
      <c r="CN22" s="76"/>
      <c r="CO22" s="76"/>
    </row>
    <row r="23" spans="1:93" ht="3.75" customHeight="1">
      <c r="A23" s="153"/>
      <c r="B23" s="154"/>
      <c r="C23" s="131"/>
      <c r="D23" s="156"/>
      <c r="E23" s="156"/>
      <c r="F23" s="156"/>
      <c r="G23" s="156"/>
      <c r="H23" s="156"/>
      <c r="I23" s="156"/>
      <c r="J23" s="156"/>
      <c r="K23" s="155"/>
      <c r="L23" s="161"/>
      <c r="M23" s="399"/>
      <c r="N23" s="399"/>
      <c r="O23" s="399"/>
      <c r="P23" s="399"/>
      <c r="Q23" s="404"/>
      <c r="R23" s="405"/>
      <c r="S23" s="405"/>
      <c r="T23" s="405"/>
      <c r="U23" s="405"/>
      <c r="V23" s="405"/>
      <c r="W23" s="405"/>
      <c r="X23" s="405"/>
      <c r="Y23" s="405"/>
      <c r="Z23" s="405"/>
      <c r="AA23" s="407"/>
      <c r="AB23" s="407"/>
      <c r="AC23" s="409"/>
      <c r="AD23" s="108"/>
      <c r="AE23" s="108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6"/>
      <c r="AR23" s="108"/>
      <c r="AS23" s="105"/>
      <c r="AT23" s="105"/>
      <c r="AU23" s="108"/>
      <c r="AV23" s="107"/>
      <c r="AW23" s="107"/>
      <c r="AX23" s="107"/>
      <c r="AY23" s="107"/>
      <c r="AZ23" s="107"/>
      <c r="BA23" s="107"/>
      <c r="BB23" s="107"/>
      <c r="BC23" s="107"/>
      <c r="BD23" s="105"/>
      <c r="BE23" s="105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76"/>
      <c r="CL23" s="76"/>
      <c r="CM23" s="76"/>
      <c r="CN23" s="76"/>
      <c r="CO23" s="76"/>
    </row>
    <row r="24" spans="1:93" ht="3.75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3"/>
      <c r="K24" s="153"/>
      <c r="L24" s="161"/>
      <c r="M24" s="399"/>
      <c r="N24" s="399"/>
      <c r="O24" s="399"/>
      <c r="P24" s="399"/>
      <c r="Q24" s="404"/>
      <c r="R24" s="405"/>
      <c r="S24" s="405"/>
      <c r="T24" s="405"/>
      <c r="U24" s="405"/>
      <c r="V24" s="405"/>
      <c r="W24" s="405"/>
      <c r="X24" s="405"/>
      <c r="Y24" s="405"/>
      <c r="Z24" s="405"/>
      <c r="AA24" s="407"/>
      <c r="AB24" s="407"/>
      <c r="AC24" s="409"/>
      <c r="AD24" s="108"/>
      <c r="AE24" s="108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  <c r="AR24" s="108"/>
      <c r="AS24" s="105"/>
      <c r="AT24" s="402" t="s">
        <v>56</v>
      </c>
      <c r="AU24" s="402"/>
      <c r="AV24" s="403" t="str">
        <f>Q79</f>
        <v>Klohna B.</v>
      </c>
      <c r="AW24" s="403"/>
      <c r="AX24" s="403"/>
      <c r="AY24" s="403"/>
      <c r="AZ24" s="403"/>
      <c r="BA24" s="403"/>
      <c r="BB24" s="403"/>
      <c r="BC24" s="403"/>
      <c r="BD24" s="403"/>
      <c r="BE24" s="403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76"/>
      <c r="CL24" s="76"/>
      <c r="CM24" s="76"/>
      <c r="CN24" s="76"/>
      <c r="CO24" s="76"/>
    </row>
    <row r="25" spans="1:93" ht="3.75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3"/>
      <c r="K25" s="153"/>
      <c r="L25" s="161"/>
      <c r="M25" s="111"/>
      <c r="N25" s="111"/>
      <c r="O25" s="110"/>
      <c r="P25" s="109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2"/>
      <c r="AC25" s="409"/>
      <c r="AD25" s="108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8"/>
      <c r="AS25" s="105"/>
      <c r="AT25" s="402"/>
      <c r="AU25" s="402"/>
      <c r="AV25" s="403"/>
      <c r="AW25" s="403"/>
      <c r="AX25" s="403"/>
      <c r="AY25" s="403"/>
      <c r="AZ25" s="403"/>
      <c r="BA25" s="403"/>
      <c r="BB25" s="403"/>
      <c r="BC25" s="403"/>
      <c r="BD25" s="403"/>
      <c r="BE25" s="403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76"/>
      <c r="CL25" s="76"/>
      <c r="CM25" s="76"/>
      <c r="CN25" s="76"/>
      <c r="CO25" s="76"/>
    </row>
    <row r="26" spans="1:93" ht="3.75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3"/>
      <c r="K26" s="153"/>
      <c r="L26" s="157"/>
      <c r="M26" s="111"/>
      <c r="N26" s="111"/>
      <c r="O26" s="109"/>
      <c r="P26" s="109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2"/>
      <c r="AC26" s="130"/>
      <c r="AD26" s="108"/>
      <c r="AE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8"/>
      <c r="AS26" s="105"/>
      <c r="AT26" s="402"/>
      <c r="AU26" s="402"/>
      <c r="AV26" s="403"/>
      <c r="AW26" s="403"/>
      <c r="AX26" s="403"/>
      <c r="AY26" s="403"/>
      <c r="AZ26" s="403"/>
      <c r="BA26" s="403"/>
      <c r="BB26" s="403"/>
      <c r="BC26" s="403"/>
      <c r="BD26" s="403"/>
      <c r="BE26" s="403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76"/>
      <c r="CL26" s="76"/>
      <c r="CM26" s="76"/>
      <c r="CN26" s="76"/>
      <c r="CO26" s="76"/>
    </row>
    <row r="27" spans="1:93" ht="3.7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3"/>
      <c r="K27" s="153"/>
      <c r="L27" s="158"/>
      <c r="M27" s="111"/>
      <c r="N27" s="111"/>
      <c r="O27" s="109"/>
      <c r="P27" s="109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2"/>
      <c r="AC27" s="130"/>
      <c r="AD27" s="108"/>
      <c r="AE27" s="399" t="s">
        <v>158</v>
      </c>
      <c r="AF27" s="405" t="str">
        <f>Q33</f>
        <v>Škvarnová Ľ.</v>
      </c>
      <c r="AG27" s="405"/>
      <c r="AH27" s="405"/>
      <c r="AI27" s="405"/>
      <c r="AJ27" s="405"/>
      <c r="AK27" s="405"/>
      <c r="AL27" s="405"/>
      <c r="AM27" s="405"/>
      <c r="AN27" s="405"/>
      <c r="AO27" s="405"/>
      <c r="AP27" s="408">
        <v>4</v>
      </c>
      <c r="AQ27" s="408"/>
      <c r="AR27" s="108"/>
      <c r="AS27" s="105"/>
      <c r="AT27" s="402"/>
      <c r="AU27" s="402"/>
      <c r="AV27" s="403"/>
      <c r="AW27" s="403"/>
      <c r="AX27" s="403"/>
      <c r="AY27" s="403"/>
      <c r="AZ27" s="403"/>
      <c r="BA27" s="403"/>
      <c r="BB27" s="403"/>
      <c r="BC27" s="403"/>
      <c r="BD27" s="403"/>
      <c r="BE27" s="403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76"/>
      <c r="CL27" s="76"/>
      <c r="CM27" s="76"/>
      <c r="CN27" s="76"/>
      <c r="CO27" s="76"/>
    </row>
    <row r="28" spans="1:93" ht="3.75" customHeight="1">
      <c r="A28" s="155"/>
      <c r="B28" s="131"/>
      <c r="C28" s="131"/>
      <c r="D28" s="156"/>
      <c r="E28" s="156"/>
      <c r="F28" s="156"/>
      <c r="G28" s="156"/>
      <c r="H28" s="156"/>
      <c r="I28" s="156"/>
      <c r="J28" s="156"/>
      <c r="K28" s="155"/>
      <c r="L28" s="158"/>
      <c r="M28" s="109"/>
      <c r="N28" s="115"/>
      <c r="O28" s="109"/>
      <c r="P28" s="109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2"/>
      <c r="AC28" s="130"/>
      <c r="AD28" s="116"/>
      <c r="AE28" s="399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  <c r="AP28" s="408"/>
      <c r="AQ28" s="4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9"/>
      <c r="BF28" s="72"/>
      <c r="BG28" s="81"/>
      <c r="BH28" s="81"/>
      <c r="BI28" s="81"/>
      <c r="BJ28" s="81"/>
      <c r="BK28" s="81"/>
      <c r="BL28" s="81"/>
      <c r="BM28" s="81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76"/>
      <c r="CL28" s="76"/>
      <c r="CM28" s="76"/>
      <c r="CN28" s="76"/>
      <c r="CO28" s="76"/>
    </row>
    <row r="29" spans="1:93" ht="3.75" customHeight="1">
      <c r="A29" s="153"/>
      <c r="B29" s="131"/>
      <c r="C29" s="131"/>
      <c r="D29" s="156"/>
      <c r="E29" s="156"/>
      <c r="F29" s="156"/>
      <c r="G29" s="156"/>
      <c r="H29" s="156"/>
      <c r="I29" s="156"/>
      <c r="J29" s="156"/>
      <c r="K29" s="155"/>
      <c r="L29" s="158"/>
      <c r="M29" s="109"/>
      <c r="N29" s="115"/>
      <c r="O29" s="109"/>
      <c r="P29" s="109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2"/>
      <c r="AC29" s="130"/>
      <c r="AD29" s="108"/>
      <c r="AE29" s="399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  <c r="AP29" s="408"/>
      <c r="AQ29" s="408"/>
      <c r="AR29" s="409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9"/>
      <c r="BE29" s="110"/>
      <c r="BF29" s="80"/>
      <c r="BG29" s="80"/>
      <c r="BH29" s="80"/>
      <c r="BI29" s="80"/>
      <c r="BJ29" s="80"/>
      <c r="BK29" s="80"/>
      <c r="BL29" s="80"/>
      <c r="BM29" s="80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76"/>
      <c r="CL29" s="76"/>
      <c r="CM29" s="76"/>
      <c r="CN29" s="76"/>
      <c r="CO29" s="76"/>
    </row>
    <row r="30" spans="1:93" ht="3.75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3"/>
      <c r="K30" s="153"/>
      <c r="L30" s="158"/>
      <c r="M30" s="111"/>
      <c r="N30" s="111"/>
      <c r="O30" s="109"/>
      <c r="P30" s="109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2"/>
      <c r="AC30" s="130"/>
      <c r="AD30" s="108"/>
      <c r="AE30" s="399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8"/>
      <c r="AQ30" s="408"/>
      <c r="AR30" s="409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9"/>
      <c r="BE30" s="110"/>
      <c r="BF30" s="80"/>
      <c r="BG30" s="80"/>
      <c r="BH30" s="80"/>
      <c r="BI30" s="80"/>
      <c r="BJ30" s="80"/>
      <c r="BK30" s="80"/>
      <c r="BL30" s="80"/>
      <c r="BM30" s="80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76"/>
      <c r="CL30" s="76"/>
      <c r="CM30" s="76"/>
      <c r="CN30" s="76"/>
      <c r="CO30" s="76"/>
    </row>
    <row r="31" spans="1:93" ht="3.7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3"/>
      <c r="K31" s="153"/>
      <c r="L31" s="158"/>
      <c r="M31" s="111"/>
      <c r="N31" s="111"/>
      <c r="O31" s="109"/>
      <c r="P31" s="109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2"/>
      <c r="AC31" s="130"/>
      <c r="AD31" s="108"/>
      <c r="AE31" s="108"/>
      <c r="AF31" s="105"/>
      <c r="AG31" s="108"/>
      <c r="AH31" s="108"/>
      <c r="AI31" s="108"/>
      <c r="AJ31" s="108"/>
      <c r="AK31" s="108"/>
      <c r="AL31" s="108"/>
      <c r="AM31" s="108"/>
      <c r="AN31" s="108"/>
      <c r="AO31" s="108"/>
      <c r="AP31" s="117"/>
      <c r="AQ31" s="118"/>
      <c r="AR31" s="409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9"/>
      <c r="BE31" s="11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78"/>
      <c r="BX31" s="78"/>
      <c r="BY31" s="74"/>
      <c r="BZ31" s="74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76"/>
      <c r="CL31" s="76"/>
      <c r="CM31" s="76"/>
      <c r="CN31" s="76"/>
      <c r="CO31" s="76"/>
    </row>
    <row r="32" spans="1:93" ht="3.75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3"/>
      <c r="K32" s="153"/>
      <c r="L32" s="161"/>
      <c r="M32" s="111"/>
      <c r="N32" s="111"/>
      <c r="O32" s="110"/>
      <c r="P32" s="109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2"/>
      <c r="AC32" s="410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17"/>
      <c r="AQ32" s="118"/>
      <c r="AR32" s="130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9"/>
      <c r="BE32" s="109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78"/>
      <c r="BX32" s="78"/>
      <c r="BY32" s="74"/>
      <c r="BZ32" s="74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76"/>
      <c r="CL32" s="76"/>
      <c r="CM32" s="76"/>
      <c r="CN32" s="76"/>
      <c r="CO32" s="76"/>
    </row>
    <row r="33" spans="1:93" ht="3.75" customHeight="1">
      <c r="A33" s="154"/>
      <c r="B33" s="154"/>
      <c r="C33" s="154"/>
      <c r="D33" s="154"/>
      <c r="E33" s="154"/>
      <c r="F33" s="154"/>
      <c r="G33" s="154"/>
      <c r="H33" s="154"/>
      <c r="I33" s="154"/>
      <c r="J33" s="153"/>
      <c r="K33" s="153"/>
      <c r="L33" s="161"/>
      <c r="M33" s="411" t="s">
        <v>87</v>
      </c>
      <c r="N33" s="412"/>
      <c r="O33" s="412"/>
      <c r="P33" s="413"/>
      <c r="Q33" s="404" t="str">
        <f>'vysledky BC3'!B17</f>
        <v>Škvarnová Ľ.</v>
      </c>
      <c r="R33" s="405"/>
      <c r="S33" s="405"/>
      <c r="T33" s="405"/>
      <c r="U33" s="405"/>
      <c r="V33" s="405"/>
      <c r="W33" s="405"/>
      <c r="X33" s="405"/>
      <c r="Y33" s="405"/>
      <c r="Z33" s="405"/>
      <c r="AA33" s="419">
        <v>4</v>
      </c>
      <c r="AB33" s="419"/>
      <c r="AC33" s="410"/>
      <c r="AD33" s="108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19"/>
      <c r="AQ33" s="119"/>
      <c r="AR33" s="130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9"/>
      <c r="BF33" s="74"/>
      <c r="BG33" s="81"/>
      <c r="BH33" s="81"/>
      <c r="BI33" s="81"/>
      <c r="BJ33" s="81"/>
      <c r="BK33" s="81"/>
      <c r="BL33" s="81"/>
      <c r="BM33" s="81"/>
      <c r="BN33" s="80"/>
      <c r="BO33" s="80"/>
      <c r="BP33" s="80"/>
      <c r="BQ33" s="80"/>
      <c r="BR33" s="80"/>
      <c r="BS33" s="80"/>
      <c r="BT33" s="80"/>
      <c r="BU33" s="80"/>
      <c r="BV33" s="80"/>
      <c r="BW33" s="78"/>
      <c r="BX33" s="78"/>
      <c r="BY33" s="80"/>
      <c r="BZ33" s="74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76"/>
      <c r="CL33" s="76"/>
      <c r="CM33" s="76"/>
      <c r="CN33" s="76"/>
      <c r="CO33" s="76"/>
    </row>
    <row r="34" spans="1:93" ht="3.75" customHeight="1">
      <c r="A34" s="153"/>
      <c r="B34" s="154"/>
      <c r="C34" s="131"/>
      <c r="D34" s="156"/>
      <c r="E34" s="156"/>
      <c r="F34" s="156"/>
      <c r="G34" s="156"/>
      <c r="H34" s="156"/>
      <c r="I34" s="156"/>
      <c r="J34" s="156"/>
      <c r="K34" s="155"/>
      <c r="L34" s="161"/>
      <c r="M34" s="414"/>
      <c r="N34" s="400"/>
      <c r="O34" s="400"/>
      <c r="P34" s="415"/>
      <c r="Q34" s="404"/>
      <c r="R34" s="405"/>
      <c r="S34" s="405"/>
      <c r="T34" s="405"/>
      <c r="U34" s="405"/>
      <c r="V34" s="405"/>
      <c r="W34" s="405"/>
      <c r="X34" s="405"/>
      <c r="Y34" s="405"/>
      <c r="Z34" s="405"/>
      <c r="AA34" s="419"/>
      <c r="AB34" s="419"/>
      <c r="AC34" s="410"/>
      <c r="AD34" s="108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19"/>
      <c r="AQ34" s="119"/>
      <c r="AR34" s="130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9"/>
      <c r="BF34" s="74"/>
      <c r="BG34" s="81"/>
      <c r="BH34" s="81"/>
      <c r="BI34" s="81"/>
      <c r="BJ34" s="81"/>
      <c r="BK34" s="81"/>
      <c r="BL34" s="81"/>
      <c r="BM34" s="81"/>
      <c r="BN34" s="80"/>
      <c r="BO34" s="80"/>
      <c r="BP34" s="80"/>
      <c r="BQ34" s="80"/>
      <c r="BR34" s="80"/>
      <c r="BS34" s="80"/>
      <c r="BT34" s="80"/>
      <c r="BU34" s="80"/>
      <c r="BV34" s="80"/>
      <c r="BW34" s="78"/>
      <c r="BX34" s="78"/>
      <c r="BY34" s="80"/>
      <c r="BZ34" s="74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76"/>
      <c r="CL34" s="76"/>
      <c r="CM34" s="76"/>
      <c r="CN34" s="76"/>
      <c r="CO34" s="76"/>
    </row>
    <row r="35" spans="1:93" ht="3.75" customHeight="1">
      <c r="A35" s="153"/>
      <c r="B35" s="154"/>
      <c r="C35" s="131"/>
      <c r="D35" s="156"/>
      <c r="E35" s="156"/>
      <c r="F35" s="156"/>
      <c r="G35" s="156"/>
      <c r="H35" s="156"/>
      <c r="I35" s="156"/>
      <c r="J35" s="156"/>
      <c r="K35" s="155"/>
      <c r="L35" s="161"/>
      <c r="M35" s="414"/>
      <c r="N35" s="400"/>
      <c r="O35" s="400"/>
      <c r="P35" s="415"/>
      <c r="Q35" s="404"/>
      <c r="R35" s="405"/>
      <c r="S35" s="405"/>
      <c r="T35" s="405"/>
      <c r="U35" s="405"/>
      <c r="V35" s="405"/>
      <c r="W35" s="405"/>
      <c r="X35" s="405"/>
      <c r="Y35" s="405"/>
      <c r="Z35" s="405"/>
      <c r="AA35" s="419"/>
      <c r="AB35" s="419"/>
      <c r="AC35" s="128"/>
      <c r="AD35" s="121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19"/>
      <c r="AQ35" s="119"/>
      <c r="AR35" s="132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9"/>
      <c r="BF35" s="74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79"/>
      <c r="BY35" s="80"/>
      <c r="BZ35" s="74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76"/>
      <c r="CL35" s="76"/>
      <c r="CM35" s="76"/>
      <c r="CN35" s="76"/>
      <c r="CO35" s="76"/>
    </row>
    <row r="36" spans="1:93" ht="3.7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3"/>
      <c r="K36" s="153"/>
      <c r="L36" s="161"/>
      <c r="M36" s="416"/>
      <c r="N36" s="417"/>
      <c r="O36" s="417"/>
      <c r="P36" s="418"/>
      <c r="Q36" s="404"/>
      <c r="R36" s="405"/>
      <c r="S36" s="405"/>
      <c r="T36" s="405"/>
      <c r="U36" s="405"/>
      <c r="V36" s="405"/>
      <c r="W36" s="405"/>
      <c r="X36" s="405"/>
      <c r="Y36" s="405"/>
      <c r="Z36" s="405"/>
      <c r="AA36" s="419"/>
      <c r="AB36" s="419"/>
      <c r="AC36" s="129"/>
      <c r="AD36" s="121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19"/>
      <c r="AQ36" s="119"/>
      <c r="AR36" s="132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9"/>
      <c r="BF36" s="74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79"/>
      <c r="BY36" s="74"/>
      <c r="BZ36" s="74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76"/>
      <c r="CL36" s="76"/>
      <c r="CM36" s="76"/>
      <c r="CN36" s="76"/>
      <c r="CO36" s="76"/>
    </row>
    <row r="37" spans="1:93" ht="3.7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3"/>
      <c r="K37" s="153"/>
      <c r="L37" s="161"/>
      <c r="M37" s="111"/>
      <c r="N37" s="111"/>
      <c r="O37" s="110"/>
      <c r="P37" s="109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2"/>
      <c r="AC37" s="129"/>
      <c r="AD37" s="121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19"/>
      <c r="AQ37" s="119"/>
      <c r="AR37" s="132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9"/>
      <c r="BF37" s="74"/>
      <c r="BG37" s="81"/>
      <c r="BH37" s="81"/>
      <c r="BI37" s="81"/>
      <c r="BJ37" s="81"/>
      <c r="BK37" s="81"/>
      <c r="BX37" s="79"/>
      <c r="BY37" s="74"/>
      <c r="BZ37" s="74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76"/>
      <c r="CL37" s="76"/>
      <c r="CM37" s="76"/>
      <c r="CN37" s="76"/>
      <c r="CO37" s="76"/>
    </row>
    <row r="38" spans="1:93" ht="3.7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3"/>
      <c r="K38" s="153"/>
      <c r="L38" s="131"/>
      <c r="M38" s="111"/>
      <c r="N38" s="111"/>
      <c r="O38" s="109"/>
      <c r="P38" s="109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2"/>
      <c r="AC38" s="129"/>
      <c r="AD38" s="121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19"/>
      <c r="AQ38" s="119"/>
      <c r="AR38" s="132"/>
      <c r="AS38" s="108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74"/>
      <c r="BG38" s="81"/>
      <c r="BH38" s="81"/>
      <c r="BI38" s="81"/>
      <c r="BJ38" s="81"/>
      <c r="BK38" s="81"/>
      <c r="BX38" s="79"/>
      <c r="BY38" s="74"/>
      <c r="BZ38" s="74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76"/>
      <c r="CL38" s="76"/>
      <c r="CM38" s="76"/>
      <c r="CN38" s="76"/>
      <c r="CO38" s="76"/>
    </row>
    <row r="39" spans="1:93" ht="3.7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3"/>
      <c r="K39" s="153"/>
      <c r="L39" s="131"/>
      <c r="M39" s="111"/>
      <c r="N39" s="111"/>
      <c r="O39" s="109"/>
      <c r="P39" s="109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2"/>
      <c r="AC39" s="129"/>
      <c r="AD39" s="121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19"/>
      <c r="AQ39" s="119"/>
      <c r="AR39" s="132"/>
      <c r="AS39" s="108"/>
      <c r="AT39" s="407" t="str">
        <f>AF27</f>
        <v>Škvarnová Ľ.</v>
      </c>
      <c r="AU39" s="407"/>
      <c r="AV39" s="407"/>
      <c r="AW39" s="407"/>
      <c r="AX39" s="407"/>
      <c r="AY39" s="407"/>
      <c r="AZ39" s="407"/>
      <c r="BA39" s="407"/>
      <c r="BB39" s="407"/>
      <c r="BC39" s="407"/>
      <c r="BD39" s="407"/>
      <c r="BE39" s="407"/>
      <c r="BF39" s="74"/>
      <c r="BG39" s="81"/>
      <c r="BH39" s="81"/>
      <c r="BI39" s="81"/>
      <c r="BJ39" s="81"/>
      <c r="BK39" s="81"/>
      <c r="BX39" s="79"/>
      <c r="BY39" s="74"/>
      <c r="BZ39" s="74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76"/>
      <c r="CL39" s="76"/>
      <c r="CM39" s="76"/>
      <c r="CN39" s="76"/>
      <c r="CO39" s="76"/>
    </row>
    <row r="40" spans="1:93" ht="3.75" customHeight="1">
      <c r="A40" s="153"/>
      <c r="B40" s="131"/>
      <c r="C40" s="131"/>
      <c r="D40" s="156"/>
      <c r="E40" s="156"/>
      <c r="F40" s="156"/>
      <c r="G40" s="156"/>
      <c r="H40" s="156"/>
      <c r="I40" s="156"/>
      <c r="J40" s="156"/>
      <c r="K40" s="155"/>
      <c r="L40" s="131"/>
      <c r="M40" s="109"/>
      <c r="N40" s="115"/>
      <c r="O40" s="109"/>
      <c r="P40" s="109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2"/>
      <c r="AC40" s="129"/>
      <c r="AD40" s="121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19"/>
      <c r="AQ40" s="119"/>
      <c r="AR40" s="132"/>
      <c r="AS40" s="108"/>
      <c r="AT40" s="407"/>
      <c r="AU40" s="407"/>
      <c r="AV40" s="407"/>
      <c r="AW40" s="407"/>
      <c r="AX40" s="407"/>
      <c r="AY40" s="407"/>
      <c r="AZ40" s="407"/>
      <c r="BA40" s="407"/>
      <c r="BB40" s="407"/>
      <c r="BC40" s="407"/>
      <c r="BD40" s="407"/>
      <c r="BE40" s="407"/>
      <c r="BF40" s="74"/>
      <c r="BG40" s="81"/>
      <c r="BH40" s="81"/>
      <c r="BI40" s="81"/>
      <c r="BJ40" s="81"/>
      <c r="BK40" s="81"/>
      <c r="BX40" s="79"/>
      <c r="BY40" s="74"/>
      <c r="BZ40" s="74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76"/>
      <c r="CL40" s="76"/>
      <c r="CM40" s="76"/>
      <c r="CN40" s="76"/>
      <c r="CO40" s="76"/>
    </row>
    <row r="41" spans="1:93" ht="3.75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09"/>
      <c r="N41" s="115"/>
      <c r="O41" s="109"/>
      <c r="P41" s="109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2"/>
      <c r="AC41" s="129"/>
      <c r="AD41" s="121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19"/>
      <c r="AQ41" s="119"/>
      <c r="AR41" s="132"/>
      <c r="AS41" s="122"/>
      <c r="AT41" s="407"/>
      <c r="AU41" s="407"/>
      <c r="AV41" s="407"/>
      <c r="AW41" s="407"/>
      <c r="AX41" s="407"/>
      <c r="AY41" s="407"/>
      <c r="AZ41" s="407"/>
      <c r="BA41" s="407"/>
      <c r="BB41" s="407"/>
      <c r="BC41" s="407"/>
      <c r="BD41" s="407"/>
      <c r="BE41" s="407"/>
      <c r="BF41" s="74"/>
      <c r="BG41" s="81"/>
      <c r="BH41" s="81"/>
      <c r="BI41" s="81"/>
      <c r="BJ41" s="81"/>
      <c r="BK41" s="81"/>
      <c r="BX41" s="79"/>
      <c r="BY41" s="74"/>
      <c r="BZ41" s="74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76"/>
      <c r="CL41" s="76"/>
      <c r="CM41" s="76"/>
      <c r="CN41" s="76"/>
      <c r="CO41" s="76"/>
    </row>
    <row r="42" spans="1:93" ht="3.75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3"/>
      <c r="K42" s="153"/>
      <c r="L42" s="131"/>
      <c r="M42" s="111"/>
      <c r="N42" s="111"/>
      <c r="O42" s="109"/>
      <c r="P42" s="109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2"/>
      <c r="AC42" s="129"/>
      <c r="AD42" s="121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19"/>
      <c r="AQ42" s="119"/>
      <c r="AR42" s="132"/>
      <c r="AS42" s="109"/>
      <c r="AT42" s="407"/>
      <c r="AU42" s="407"/>
      <c r="AV42" s="407"/>
      <c r="AW42" s="407"/>
      <c r="AX42" s="407"/>
      <c r="AY42" s="407"/>
      <c r="AZ42" s="407"/>
      <c r="BA42" s="407"/>
      <c r="BB42" s="407"/>
      <c r="BC42" s="407"/>
      <c r="BD42" s="407"/>
      <c r="BE42" s="407"/>
      <c r="BF42" s="74"/>
      <c r="BG42" s="81"/>
      <c r="BH42" s="81"/>
      <c r="BI42" s="81"/>
      <c r="BJ42" s="81"/>
      <c r="BK42" s="81"/>
      <c r="BX42" s="79"/>
      <c r="BY42" s="74"/>
      <c r="BZ42" s="74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76"/>
      <c r="CL42" s="76"/>
      <c r="CM42" s="76"/>
      <c r="CN42" s="76"/>
      <c r="CO42" s="76"/>
    </row>
    <row r="43" spans="1:93" ht="3.75" customHeight="1">
      <c r="A43" s="154"/>
      <c r="B43" s="154"/>
      <c r="C43" s="154"/>
      <c r="D43" s="154"/>
      <c r="E43" s="154"/>
      <c r="F43" s="154"/>
      <c r="G43" s="154"/>
      <c r="H43" s="154"/>
      <c r="I43" s="154"/>
      <c r="J43" s="153"/>
      <c r="K43" s="153"/>
      <c r="L43" s="131"/>
      <c r="M43" s="111"/>
      <c r="N43" s="111"/>
      <c r="O43" s="109"/>
      <c r="P43" s="109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2"/>
      <c r="AC43" s="129"/>
      <c r="AD43" s="121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19"/>
      <c r="AQ43" s="119"/>
      <c r="AR43" s="132"/>
      <c r="AS43" s="109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9"/>
      <c r="BF43" s="74"/>
      <c r="BG43" s="81"/>
      <c r="BH43" s="81"/>
      <c r="BI43" s="81"/>
      <c r="BJ43" s="81"/>
      <c r="BK43" s="81"/>
      <c r="BX43" s="79"/>
      <c r="BY43" s="74"/>
      <c r="BZ43" s="74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76"/>
      <c r="CL43" s="76"/>
      <c r="CM43" s="76"/>
      <c r="CN43" s="76"/>
      <c r="CO43" s="76"/>
    </row>
    <row r="44" spans="1:93" ht="3.75" customHeight="1">
      <c r="A44" s="154"/>
      <c r="B44" s="154"/>
      <c r="C44" s="154"/>
      <c r="D44" s="154"/>
      <c r="E44" s="154"/>
      <c r="F44" s="154"/>
      <c r="G44" s="154"/>
      <c r="H44" s="154"/>
      <c r="I44" s="154"/>
      <c r="J44" s="153"/>
      <c r="K44" s="153"/>
      <c r="L44" s="161"/>
      <c r="M44" s="111"/>
      <c r="N44" s="111"/>
      <c r="O44" s="110"/>
      <c r="P44" s="109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2"/>
      <c r="AC44" s="129"/>
      <c r="AD44" s="121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19"/>
      <c r="AQ44" s="119"/>
      <c r="AR44" s="132"/>
      <c r="AS44" s="109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5"/>
      <c r="BX44" s="79"/>
      <c r="BY44" s="74"/>
      <c r="BZ44" s="74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76"/>
      <c r="CL44" s="76"/>
      <c r="CM44" s="76"/>
      <c r="CN44" s="76"/>
      <c r="CO44" s="76"/>
    </row>
    <row r="45" spans="1:93" ht="3.7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3"/>
      <c r="K45" s="153"/>
      <c r="L45" s="161"/>
      <c r="M45" s="399" t="s">
        <v>115</v>
      </c>
      <c r="N45" s="399"/>
      <c r="O45" s="399"/>
      <c r="P45" s="399"/>
      <c r="Q45" s="404" t="str">
        <f>'vysledky BC3'!B16</f>
        <v>Klohna B.</v>
      </c>
      <c r="R45" s="405"/>
      <c r="S45" s="405"/>
      <c r="T45" s="405"/>
      <c r="U45" s="405"/>
      <c r="V45" s="405"/>
      <c r="W45" s="405"/>
      <c r="X45" s="405"/>
      <c r="Y45" s="405"/>
      <c r="Z45" s="405"/>
      <c r="AA45" s="407">
        <v>5</v>
      </c>
      <c r="AB45" s="407"/>
      <c r="AC45" s="129"/>
      <c r="AD45" s="121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19"/>
      <c r="AQ45" s="119"/>
      <c r="AR45" s="132"/>
      <c r="AS45" s="109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X45" s="79"/>
      <c r="BY45" s="74"/>
      <c r="BZ45" s="74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76"/>
      <c r="CL45" s="76"/>
      <c r="CM45" s="76"/>
      <c r="CN45" s="76"/>
      <c r="CO45" s="76"/>
    </row>
    <row r="46" spans="1:93" ht="3.75" customHeight="1">
      <c r="A46" s="153"/>
      <c r="B46" s="154"/>
      <c r="C46" s="131"/>
      <c r="D46" s="156"/>
      <c r="E46" s="156"/>
      <c r="F46" s="156"/>
      <c r="G46" s="156"/>
      <c r="H46" s="156"/>
      <c r="I46" s="156"/>
      <c r="J46" s="156"/>
      <c r="K46" s="155"/>
      <c r="L46" s="161"/>
      <c r="M46" s="399"/>
      <c r="N46" s="399"/>
      <c r="O46" s="399"/>
      <c r="P46" s="399"/>
      <c r="Q46" s="404"/>
      <c r="R46" s="405"/>
      <c r="S46" s="405"/>
      <c r="T46" s="405"/>
      <c r="U46" s="405"/>
      <c r="V46" s="405"/>
      <c r="W46" s="405"/>
      <c r="X46" s="405"/>
      <c r="Y46" s="405"/>
      <c r="Z46" s="405"/>
      <c r="AA46" s="407"/>
      <c r="AB46" s="407"/>
      <c r="AC46" s="129"/>
      <c r="AD46" s="121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19"/>
      <c r="AQ46" s="119"/>
      <c r="AR46" s="132"/>
      <c r="AS46" s="109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X46" s="79"/>
      <c r="BY46" s="74"/>
      <c r="BZ46" s="74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76"/>
      <c r="CL46" s="76"/>
      <c r="CM46" s="76"/>
      <c r="CN46" s="76"/>
      <c r="CO46" s="76"/>
    </row>
    <row r="47" spans="1:93" ht="3.75" customHeight="1">
      <c r="A47" s="153"/>
      <c r="B47" s="154"/>
      <c r="C47" s="131"/>
      <c r="D47" s="156"/>
      <c r="E47" s="156"/>
      <c r="F47" s="156"/>
      <c r="G47" s="156"/>
      <c r="H47" s="156"/>
      <c r="I47" s="156"/>
      <c r="J47" s="156"/>
      <c r="K47" s="155"/>
      <c r="L47" s="161"/>
      <c r="M47" s="399"/>
      <c r="N47" s="399"/>
      <c r="O47" s="399"/>
      <c r="P47" s="399"/>
      <c r="Q47" s="404"/>
      <c r="R47" s="405"/>
      <c r="S47" s="405"/>
      <c r="T47" s="405"/>
      <c r="U47" s="405"/>
      <c r="V47" s="405"/>
      <c r="W47" s="405"/>
      <c r="X47" s="405"/>
      <c r="Y47" s="405"/>
      <c r="Z47" s="405"/>
      <c r="AA47" s="407"/>
      <c r="AB47" s="407"/>
      <c r="AC47" s="409"/>
      <c r="AD47" s="108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19"/>
      <c r="AQ47" s="119"/>
      <c r="AR47" s="130"/>
      <c r="AS47" s="109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X47" s="79"/>
      <c r="BY47" s="74"/>
      <c r="BZ47" s="74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76"/>
      <c r="CL47" s="76"/>
      <c r="CM47" s="76"/>
      <c r="CN47" s="76"/>
      <c r="CO47" s="76"/>
    </row>
    <row r="48" spans="1:93" ht="3.75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53"/>
      <c r="K48" s="153"/>
      <c r="L48" s="161"/>
      <c r="M48" s="399"/>
      <c r="N48" s="399"/>
      <c r="O48" s="399"/>
      <c r="P48" s="399"/>
      <c r="Q48" s="404"/>
      <c r="R48" s="405"/>
      <c r="S48" s="405"/>
      <c r="T48" s="405"/>
      <c r="U48" s="405"/>
      <c r="V48" s="405"/>
      <c r="W48" s="405"/>
      <c r="X48" s="405"/>
      <c r="Y48" s="405"/>
      <c r="Z48" s="405"/>
      <c r="AA48" s="407"/>
      <c r="AB48" s="407"/>
      <c r="AC48" s="409"/>
      <c r="AD48" s="108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19"/>
      <c r="AQ48" s="119"/>
      <c r="AR48" s="130"/>
      <c r="AS48" s="109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X48" s="79"/>
      <c r="BY48" s="74"/>
      <c r="BZ48" s="74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76"/>
      <c r="CL48" s="76"/>
      <c r="CM48" s="76"/>
      <c r="CN48" s="76"/>
      <c r="CO48" s="76"/>
    </row>
    <row r="49" spans="1:93" ht="3.75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3"/>
      <c r="K49" s="153"/>
      <c r="L49" s="161"/>
      <c r="M49" s="111"/>
      <c r="N49" s="111"/>
      <c r="O49" s="110"/>
      <c r="P49" s="109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2"/>
      <c r="AC49" s="409"/>
      <c r="AD49" s="108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4"/>
      <c r="AQ49" s="124"/>
      <c r="AR49" s="130"/>
      <c r="AS49" s="109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X49" s="79"/>
      <c r="BY49" s="74"/>
      <c r="BZ49" s="74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76"/>
      <c r="CL49" s="76"/>
      <c r="CM49" s="76"/>
      <c r="CN49" s="76"/>
      <c r="CO49" s="76"/>
    </row>
    <row r="50" spans="1:93" ht="3.75" customHeight="1">
      <c r="A50" s="154"/>
      <c r="B50" s="154"/>
      <c r="C50" s="154"/>
      <c r="D50" s="154"/>
      <c r="E50" s="154"/>
      <c r="F50" s="154"/>
      <c r="G50" s="154"/>
      <c r="H50" s="154"/>
      <c r="I50" s="154"/>
      <c r="J50" s="153"/>
      <c r="K50" s="153"/>
      <c r="L50" s="157"/>
      <c r="M50" s="111"/>
      <c r="N50" s="111"/>
      <c r="O50" s="109"/>
      <c r="P50" s="109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2"/>
      <c r="AC50" s="130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17"/>
      <c r="AQ50" s="118"/>
      <c r="AR50" s="410"/>
      <c r="AS50" s="109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X50" s="79"/>
      <c r="BY50" s="74"/>
      <c r="BZ50" s="74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76"/>
      <c r="CL50" s="76"/>
      <c r="CM50" s="76"/>
      <c r="CN50" s="76"/>
      <c r="CO50" s="76"/>
    </row>
    <row r="51" spans="1:93" ht="3.75" customHeight="1">
      <c r="A51" s="154"/>
      <c r="B51" s="154"/>
      <c r="C51" s="154"/>
      <c r="D51" s="154"/>
      <c r="E51" s="154"/>
      <c r="F51" s="154"/>
      <c r="G51" s="154"/>
      <c r="H51" s="154"/>
      <c r="I51" s="154"/>
      <c r="J51" s="153"/>
      <c r="K51" s="153"/>
      <c r="L51" s="158"/>
      <c r="M51" s="111"/>
      <c r="N51" s="111"/>
      <c r="O51" s="109"/>
      <c r="P51" s="109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2"/>
      <c r="AC51" s="130"/>
      <c r="AD51" s="108"/>
      <c r="AE51" s="399" t="s">
        <v>159</v>
      </c>
      <c r="AF51" s="405" t="str">
        <f>Q57</f>
        <v>Bielak M.</v>
      </c>
      <c r="AG51" s="405"/>
      <c r="AH51" s="405"/>
      <c r="AI51" s="405"/>
      <c r="AJ51" s="405"/>
      <c r="AK51" s="405"/>
      <c r="AL51" s="405"/>
      <c r="AM51" s="405"/>
      <c r="AN51" s="405"/>
      <c r="AO51" s="405"/>
      <c r="AP51" s="408">
        <v>3</v>
      </c>
      <c r="AQ51" s="408"/>
      <c r="AR51" s="410"/>
      <c r="AS51" s="109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X51" s="79"/>
      <c r="BY51" s="74"/>
      <c r="BZ51" s="74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76"/>
      <c r="CL51" s="76"/>
      <c r="CM51" s="76"/>
      <c r="CN51" s="76"/>
      <c r="CO51" s="76"/>
    </row>
    <row r="52" spans="1:93" ht="3.75" customHeight="1">
      <c r="A52" s="155"/>
      <c r="B52" s="131"/>
      <c r="C52" s="131"/>
      <c r="D52" s="156"/>
      <c r="E52" s="156"/>
      <c r="F52" s="156"/>
      <c r="G52" s="156"/>
      <c r="H52" s="156"/>
      <c r="I52" s="156"/>
      <c r="J52" s="156"/>
      <c r="K52" s="155"/>
      <c r="L52" s="158"/>
      <c r="M52" s="109"/>
      <c r="N52" s="115"/>
      <c r="O52" s="109"/>
      <c r="P52" s="109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2"/>
      <c r="AC52" s="130"/>
      <c r="AD52" s="108"/>
      <c r="AE52" s="399"/>
      <c r="AF52" s="405"/>
      <c r="AG52" s="405"/>
      <c r="AH52" s="405"/>
      <c r="AI52" s="405"/>
      <c r="AJ52" s="405"/>
      <c r="AK52" s="405"/>
      <c r="AL52" s="405"/>
      <c r="AM52" s="405"/>
      <c r="AN52" s="405"/>
      <c r="AO52" s="405"/>
      <c r="AP52" s="408"/>
      <c r="AQ52" s="408"/>
      <c r="AR52" s="410"/>
      <c r="AS52" s="109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X52" s="79"/>
      <c r="BY52" s="74"/>
      <c r="BZ52" s="74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76"/>
      <c r="CL52" s="76"/>
      <c r="CM52" s="76"/>
      <c r="CN52" s="76"/>
      <c r="CO52" s="76"/>
    </row>
    <row r="53" spans="1:93" ht="3.75" customHeight="1">
      <c r="A53" s="153"/>
      <c r="B53" s="131"/>
      <c r="C53" s="131"/>
      <c r="D53" s="156"/>
      <c r="E53" s="156"/>
      <c r="F53" s="156"/>
      <c r="G53" s="156"/>
      <c r="H53" s="156"/>
      <c r="I53" s="156"/>
      <c r="J53" s="156"/>
      <c r="K53" s="155"/>
      <c r="L53" s="158"/>
      <c r="M53" s="109"/>
      <c r="N53" s="115"/>
      <c r="O53" s="109"/>
      <c r="P53" s="109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2"/>
      <c r="AC53" s="130"/>
      <c r="AD53" s="122"/>
      <c r="AE53" s="399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8"/>
      <c r="AQ53" s="408"/>
      <c r="AR53" s="108"/>
      <c r="AS53" s="109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X53" s="79"/>
      <c r="BY53" s="74"/>
      <c r="BZ53" s="74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76"/>
      <c r="CL53" s="76"/>
      <c r="CM53" s="76"/>
      <c r="CN53" s="76"/>
      <c r="CO53" s="76"/>
    </row>
    <row r="54" spans="1:93" ht="3.75" customHeight="1">
      <c r="A54" s="154"/>
      <c r="B54" s="154"/>
      <c r="C54" s="154"/>
      <c r="D54" s="154"/>
      <c r="E54" s="154"/>
      <c r="F54" s="154"/>
      <c r="G54" s="154"/>
      <c r="H54" s="154"/>
      <c r="I54" s="154"/>
      <c r="J54" s="153"/>
      <c r="K54" s="153"/>
      <c r="L54" s="158"/>
      <c r="M54" s="111"/>
      <c r="N54" s="111"/>
      <c r="O54" s="109"/>
      <c r="P54" s="109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2"/>
      <c r="AC54" s="130"/>
      <c r="AD54" s="108"/>
      <c r="AE54" s="399"/>
      <c r="AF54" s="405"/>
      <c r="AG54" s="405"/>
      <c r="AH54" s="405"/>
      <c r="AI54" s="405"/>
      <c r="AJ54" s="405"/>
      <c r="AK54" s="405"/>
      <c r="AL54" s="405"/>
      <c r="AM54" s="405"/>
      <c r="AN54" s="405"/>
      <c r="AO54" s="405"/>
      <c r="AP54" s="408"/>
      <c r="AQ54" s="408"/>
      <c r="AR54" s="108"/>
      <c r="AS54" s="109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X54" s="79"/>
      <c r="BY54" s="74"/>
      <c r="BZ54" s="74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76"/>
      <c r="CL54" s="76"/>
      <c r="CM54" s="76"/>
      <c r="CN54" s="76"/>
      <c r="CO54" s="76"/>
    </row>
    <row r="55" spans="1:93" ht="3.75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3"/>
      <c r="K55" s="153"/>
      <c r="L55" s="158"/>
      <c r="M55" s="111"/>
      <c r="N55" s="111"/>
      <c r="O55" s="109"/>
      <c r="P55" s="109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2"/>
      <c r="AC55" s="130"/>
      <c r="AD55" s="108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2"/>
      <c r="AR55" s="108"/>
      <c r="AS55" s="109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X55" s="78"/>
      <c r="BY55" s="74"/>
      <c r="BZ55" s="74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76"/>
      <c r="CL55" s="76"/>
      <c r="CM55" s="76"/>
      <c r="CN55" s="76"/>
      <c r="CO55" s="76"/>
    </row>
    <row r="56" spans="1:93" ht="3.75" customHeight="1">
      <c r="A56" s="154"/>
      <c r="B56" s="154"/>
      <c r="C56" s="154"/>
      <c r="D56" s="154"/>
      <c r="E56" s="154"/>
      <c r="F56" s="154"/>
      <c r="G56" s="154"/>
      <c r="H56" s="154"/>
      <c r="I56" s="154"/>
      <c r="J56" s="153"/>
      <c r="K56" s="153"/>
      <c r="L56" s="161"/>
      <c r="M56" s="111"/>
      <c r="N56" s="111"/>
      <c r="O56" s="110"/>
      <c r="P56" s="109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2"/>
      <c r="AC56" s="410"/>
      <c r="AD56" s="108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2"/>
      <c r="AR56" s="108"/>
      <c r="AS56" s="109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V56" s="80"/>
      <c r="BW56" s="81"/>
      <c r="BX56" s="78"/>
      <c r="BY56" s="74"/>
      <c r="BZ56" s="74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76"/>
      <c r="CL56" s="76"/>
      <c r="CM56" s="76"/>
      <c r="CN56" s="76"/>
      <c r="CO56" s="76"/>
    </row>
    <row r="57" spans="1:93" ht="3.75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3"/>
      <c r="K57" s="153"/>
      <c r="L57" s="161"/>
      <c r="M57" s="411" t="s">
        <v>88</v>
      </c>
      <c r="N57" s="412"/>
      <c r="O57" s="412"/>
      <c r="P57" s="413"/>
      <c r="Q57" s="404" t="str">
        <f>'vysledky BC3'!B11</f>
        <v>Bielak M.</v>
      </c>
      <c r="R57" s="405"/>
      <c r="S57" s="405"/>
      <c r="T57" s="405"/>
      <c r="U57" s="405"/>
      <c r="V57" s="405"/>
      <c r="W57" s="405"/>
      <c r="X57" s="405"/>
      <c r="Y57" s="405"/>
      <c r="Z57" s="405"/>
      <c r="AA57" s="407">
        <v>6</v>
      </c>
      <c r="AB57" s="407"/>
      <c r="AC57" s="410"/>
      <c r="AD57" s="108"/>
      <c r="AE57" s="108"/>
      <c r="AF57" s="422" t="s">
        <v>2</v>
      </c>
      <c r="AG57" s="422"/>
      <c r="AH57" s="422"/>
      <c r="AI57" s="422"/>
      <c r="AJ57" s="422"/>
      <c r="AK57" s="422"/>
      <c r="AL57" s="422"/>
      <c r="AM57" s="423">
        <f>'ÚDAJE BC3'!D8</f>
        <v>3</v>
      </c>
      <c r="AN57" s="423"/>
      <c r="AO57" s="423"/>
      <c r="AP57" s="423"/>
      <c r="AQ57" s="423"/>
      <c r="AR57" s="109"/>
      <c r="AS57" s="109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V57" s="80"/>
      <c r="BW57" s="81"/>
      <c r="BX57" s="78"/>
      <c r="BY57" s="74"/>
      <c r="BZ57" s="74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76"/>
      <c r="CL57" s="76"/>
      <c r="CM57" s="76"/>
      <c r="CN57" s="76"/>
      <c r="CO57" s="76"/>
    </row>
    <row r="58" spans="1:93" ht="3.75" customHeight="1">
      <c r="A58" s="153"/>
      <c r="B58" s="154"/>
      <c r="C58" s="131"/>
      <c r="D58" s="156"/>
      <c r="E58" s="156"/>
      <c r="F58" s="156"/>
      <c r="G58" s="156"/>
      <c r="H58" s="156"/>
      <c r="I58" s="156"/>
      <c r="J58" s="156"/>
      <c r="K58" s="155"/>
      <c r="L58" s="161"/>
      <c r="M58" s="414"/>
      <c r="N58" s="400"/>
      <c r="O58" s="400"/>
      <c r="P58" s="415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7"/>
      <c r="AB58" s="407"/>
      <c r="AC58" s="410"/>
      <c r="AD58" s="108"/>
      <c r="AE58" s="108"/>
      <c r="AF58" s="422"/>
      <c r="AG58" s="422"/>
      <c r="AH58" s="422"/>
      <c r="AI58" s="422"/>
      <c r="AJ58" s="422"/>
      <c r="AK58" s="422"/>
      <c r="AL58" s="422"/>
      <c r="AM58" s="423"/>
      <c r="AN58" s="423"/>
      <c r="AO58" s="423"/>
      <c r="AP58" s="423"/>
      <c r="AQ58" s="423"/>
      <c r="AR58" s="125"/>
      <c r="AS58" s="12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V58" s="80"/>
      <c r="BW58" s="81"/>
      <c r="BX58" s="78"/>
      <c r="BY58" s="74"/>
      <c r="BZ58" s="74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76"/>
      <c r="CL58" s="76"/>
      <c r="CM58" s="76"/>
      <c r="CN58" s="76"/>
      <c r="CO58" s="76"/>
    </row>
    <row r="59" spans="1:93" ht="3.75" customHeight="1">
      <c r="A59" s="153"/>
      <c r="B59" s="154"/>
      <c r="C59" s="131"/>
      <c r="D59" s="156"/>
      <c r="E59" s="156"/>
      <c r="F59" s="156"/>
      <c r="G59" s="156"/>
      <c r="H59" s="156"/>
      <c r="I59" s="156"/>
      <c r="J59" s="156"/>
      <c r="K59" s="155"/>
      <c r="L59" s="161"/>
      <c r="M59" s="414"/>
      <c r="N59" s="400"/>
      <c r="O59" s="400"/>
      <c r="P59" s="415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7"/>
      <c r="AB59" s="407"/>
      <c r="AC59" s="108"/>
      <c r="AD59" s="108"/>
      <c r="AE59" s="108"/>
      <c r="AF59" s="422"/>
      <c r="AG59" s="422"/>
      <c r="AH59" s="422"/>
      <c r="AI59" s="422"/>
      <c r="AJ59" s="422"/>
      <c r="AK59" s="422"/>
      <c r="AL59" s="422"/>
      <c r="AM59" s="423"/>
      <c r="AN59" s="423"/>
      <c r="AO59" s="423"/>
      <c r="AP59" s="423"/>
      <c r="AQ59" s="423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V59" s="74"/>
      <c r="BW59" s="74"/>
      <c r="BX59" s="79"/>
      <c r="BY59" s="74"/>
      <c r="BZ59" s="74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76"/>
      <c r="CL59" s="76"/>
      <c r="CM59" s="76"/>
      <c r="CN59" s="76"/>
      <c r="CO59" s="76"/>
    </row>
    <row r="60" spans="1:93" ht="3.75" customHeight="1">
      <c r="A60" s="154"/>
      <c r="B60" s="154"/>
      <c r="C60" s="154"/>
      <c r="D60" s="154"/>
      <c r="E60" s="154"/>
      <c r="F60" s="154"/>
      <c r="G60" s="154"/>
      <c r="H60" s="154"/>
      <c r="I60" s="154"/>
      <c r="J60" s="153"/>
      <c r="K60" s="153"/>
      <c r="L60" s="161"/>
      <c r="M60" s="416"/>
      <c r="N60" s="417"/>
      <c r="O60" s="417"/>
      <c r="P60" s="418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7"/>
      <c r="AB60" s="407"/>
      <c r="AC60" s="108"/>
      <c r="AD60" s="120"/>
      <c r="AE60" s="120"/>
      <c r="AF60" s="422"/>
      <c r="AG60" s="422"/>
      <c r="AH60" s="422"/>
      <c r="AI60" s="422"/>
      <c r="AJ60" s="422"/>
      <c r="AK60" s="422"/>
      <c r="AL60" s="422"/>
      <c r="AM60" s="423"/>
      <c r="AN60" s="423"/>
      <c r="AO60" s="423"/>
      <c r="AP60" s="423"/>
      <c r="AQ60" s="423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V60" s="74"/>
      <c r="BW60" s="74"/>
      <c r="BX60" s="79"/>
      <c r="BY60" s="74"/>
      <c r="BZ60" s="74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76"/>
      <c r="CL60" s="76"/>
      <c r="CM60" s="76"/>
      <c r="CN60" s="76"/>
      <c r="CO60" s="76"/>
    </row>
    <row r="61" spans="1:93" ht="3.75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153"/>
      <c r="K61" s="153"/>
      <c r="L61" s="161"/>
      <c r="M61" s="111"/>
      <c r="N61" s="111"/>
      <c r="O61" s="110"/>
      <c r="P61" s="109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2"/>
      <c r="AC61" s="108"/>
      <c r="AD61" s="108"/>
      <c r="AE61" s="108"/>
      <c r="AF61" s="422"/>
      <c r="AG61" s="422"/>
      <c r="AH61" s="422"/>
      <c r="AI61" s="422"/>
      <c r="AJ61" s="422"/>
      <c r="AK61" s="422"/>
      <c r="AL61" s="422"/>
      <c r="AM61" s="423"/>
      <c r="AN61" s="423"/>
      <c r="AO61" s="423"/>
      <c r="AP61" s="423"/>
      <c r="AQ61" s="423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V61" s="74"/>
      <c r="BW61" s="74"/>
      <c r="BX61" s="79"/>
      <c r="BY61" s="74"/>
      <c r="BZ61" s="74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76"/>
      <c r="CL61" s="76"/>
      <c r="CM61" s="76"/>
      <c r="CN61" s="76"/>
      <c r="CO61" s="76"/>
    </row>
    <row r="62" spans="1:93" ht="3.75" customHeight="1">
      <c r="A62" s="154"/>
      <c r="B62" s="154"/>
      <c r="C62" s="154"/>
      <c r="D62" s="154"/>
      <c r="E62" s="154"/>
      <c r="F62" s="154"/>
      <c r="G62" s="154"/>
      <c r="H62" s="154"/>
      <c r="I62" s="154"/>
      <c r="J62" s="153"/>
      <c r="K62" s="153"/>
      <c r="L62" s="131"/>
      <c r="M62" s="111"/>
      <c r="N62" s="111"/>
      <c r="O62" s="109"/>
      <c r="P62" s="109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2"/>
      <c r="AC62" s="108"/>
      <c r="AD62" s="108"/>
      <c r="AE62" s="108"/>
      <c r="AF62" s="422"/>
      <c r="AG62" s="422"/>
      <c r="AH62" s="422"/>
      <c r="AI62" s="422"/>
      <c r="AJ62" s="422"/>
      <c r="AK62" s="422"/>
      <c r="AL62" s="422"/>
      <c r="AM62" s="423"/>
      <c r="AN62" s="423"/>
      <c r="AO62" s="423"/>
      <c r="AP62" s="423"/>
      <c r="AQ62" s="423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V62" s="74"/>
      <c r="BW62" s="74"/>
      <c r="BX62" s="79"/>
      <c r="BY62" s="74"/>
      <c r="BZ62" s="74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76"/>
      <c r="CL62" s="76"/>
      <c r="CM62" s="76"/>
      <c r="CN62" s="76"/>
      <c r="CO62" s="76"/>
    </row>
    <row r="63" spans="1:93" ht="3.75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3"/>
      <c r="K63" s="153"/>
      <c r="L63" s="131"/>
      <c r="M63" s="111"/>
      <c r="N63" s="111"/>
      <c r="O63" s="109"/>
      <c r="P63" s="109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2"/>
      <c r="AC63" s="108"/>
      <c r="AD63" s="108"/>
      <c r="AE63" s="108"/>
      <c r="AF63" s="422"/>
      <c r="AG63" s="422"/>
      <c r="AH63" s="422"/>
      <c r="AI63" s="422"/>
      <c r="AJ63" s="422"/>
      <c r="AK63" s="422"/>
      <c r="AL63" s="422"/>
      <c r="AM63" s="423"/>
      <c r="AN63" s="423"/>
      <c r="AO63" s="423"/>
      <c r="AP63" s="423"/>
      <c r="AQ63" s="423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V63" s="74"/>
      <c r="BW63" s="74"/>
      <c r="BX63" s="79"/>
      <c r="BY63" s="74"/>
      <c r="BZ63" s="74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76"/>
      <c r="CL63" s="76"/>
      <c r="CM63" s="76"/>
      <c r="CN63" s="76"/>
      <c r="CO63" s="76"/>
    </row>
    <row r="64" spans="1:93" ht="3.75" customHeight="1">
      <c r="A64" s="159"/>
      <c r="B64" s="154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09"/>
      <c r="N64" s="115"/>
      <c r="O64" s="109"/>
      <c r="P64" s="109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2"/>
      <c r="AC64" s="108"/>
      <c r="AD64" s="108"/>
      <c r="AE64" s="108"/>
      <c r="AF64" s="422"/>
      <c r="AG64" s="422"/>
      <c r="AH64" s="422"/>
      <c r="AI64" s="422"/>
      <c r="AJ64" s="422"/>
      <c r="AK64" s="422"/>
      <c r="AL64" s="422"/>
      <c r="AM64" s="423"/>
      <c r="AN64" s="423"/>
      <c r="AO64" s="423"/>
      <c r="AP64" s="423"/>
      <c r="AQ64" s="423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9"/>
      <c r="BY64" s="74"/>
      <c r="BZ64" s="74"/>
      <c r="CA64" s="81"/>
      <c r="CB64" s="81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</row>
    <row r="65" spans="1:93" ht="3.75" customHeight="1">
      <c r="A65" s="159"/>
      <c r="B65" s="154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09"/>
      <c r="N65" s="112"/>
      <c r="O65" s="108"/>
      <c r="P65" s="108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2"/>
      <c r="AC65" s="108"/>
      <c r="AD65" s="108"/>
      <c r="AE65" s="108"/>
      <c r="AF65" s="422"/>
      <c r="AG65" s="422"/>
      <c r="AH65" s="422"/>
      <c r="AI65" s="422"/>
      <c r="AJ65" s="422"/>
      <c r="AK65" s="422"/>
      <c r="AL65" s="422"/>
      <c r="AM65" s="423"/>
      <c r="AN65" s="423"/>
      <c r="AO65" s="423"/>
      <c r="AP65" s="423"/>
      <c r="AQ65" s="423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79"/>
      <c r="BY65" s="74"/>
      <c r="BZ65" s="74"/>
      <c r="CA65" s="81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</row>
    <row r="66" spans="1:93" ht="3.75" customHeight="1">
      <c r="A66" s="159"/>
      <c r="B66" s="154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9"/>
      <c r="AD66" s="108"/>
      <c r="AE66" s="108"/>
      <c r="AF66" s="422"/>
      <c r="AG66" s="422"/>
      <c r="AH66" s="422"/>
      <c r="AI66" s="422"/>
      <c r="AJ66" s="422"/>
      <c r="AK66" s="422"/>
      <c r="AL66" s="422"/>
      <c r="AM66" s="423"/>
      <c r="AN66" s="423"/>
      <c r="AO66" s="423"/>
      <c r="AP66" s="423"/>
      <c r="AQ66" s="423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79"/>
      <c r="BY66" s="74"/>
      <c r="BZ66" s="74"/>
      <c r="CA66" s="81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</row>
    <row r="67" spans="2:93" ht="3.75" customHeight="1">
      <c r="B67" s="108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9"/>
      <c r="AD67" s="108"/>
      <c r="AE67" s="108"/>
      <c r="AF67" s="422"/>
      <c r="AG67" s="422"/>
      <c r="AH67" s="422"/>
      <c r="AI67" s="422"/>
      <c r="AJ67" s="422"/>
      <c r="AK67" s="422"/>
      <c r="AL67" s="422"/>
      <c r="AM67" s="423"/>
      <c r="AN67" s="423"/>
      <c r="AO67" s="423"/>
      <c r="AP67" s="423"/>
      <c r="AQ67" s="423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79"/>
      <c r="BY67" s="74"/>
      <c r="BZ67" s="74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</row>
    <row r="68" spans="2:93" ht="3.75" customHeight="1">
      <c r="B68" s="108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9"/>
      <c r="AD68" s="108"/>
      <c r="AE68" s="108"/>
      <c r="AF68" s="422"/>
      <c r="AG68" s="422"/>
      <c r="AH68" s="422"/>
      <c r="AI68" s="422"/>
      <c r="AJ68" s="422"/>
      <c r="AK68" s="422"/>
      <c r="AL68" s="422"/>
      <c r="AM68" s="423"/>
      <c r="AN68" s="423"/>
      <c r="AO68" s="423"/>
      <c r="AP68" s="423"/>
      <c r="AQ68" s="423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79"/>
      <c r="BY68" s="74"/>
      <c r="BZ68" s="74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</row>
    <row r="69" spans="2:93" ht="3.75" customHeight="1">
      <c r="B69" s="110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420" t="s">
        <v>50</v>
      </c>
      <c r="AG69" s="420"/>
      <c r="AH69" s="420"/>
      <c r="AI69" s="420"/>
      <c r="AJ69" s="420"/>
      <c r="AK69" s="420"/>
      <c r="AL69" s="420"/>
      <c r="AM69" s="420"/>
      <c r="AN69" s="420"/>
      <c r="AO69" s="420"/>
      <c r="AP69" s="420"/>
      <c r="AQ69" s="420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79"/>
      <c r="BY69" s="74"/>
      <c r="BZ69" s="74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</row>
    <row r="70" spans="2:93" ht="3.75" customHeight="1">
      <c r="B70" s="110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7"/>
      <c r="AB70" s="105"/>
      <c r="AC70" s="105"/>
      <c r="AD70" s="105"/>
      <c r="AE70" s="105"/>
      <c r="AF70" s="420"/>
      <c r="AG70" s="420"/>
      <c r="AH70" s="420"/>
      <c r="AI70" s="420"/>
      <c r="AJ70" s="420"/>
      <c r="AK70" s="420"/>
      <c r="AL70" s="420"/>
      <c r="AM70" s="420"/>
      <c r="AN70" s="420"/>
      <c r="AO70" s="420"/>
      <c r="AP70" s="420"/>
      <c r="AQ70" s="420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79"/>
      <c r="BY70" s="74"/>
      <c r="BZ70" s="74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</row>
    <row r="71" spans="2:93" ht="3.75" customHeight="1">
      <c r="B71" s="110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7"/>
      <c r="AB71" s="105"/>
      <c r="AC71" s="105"/>
      <c r="AD71" s="105"/>
      <c r="AE71" s="105"/>
      <c r="AF71" s="420"/>
      <c r="AG71" s="420"/>
      <c r="AH71" s="420"/>
      <c r="AI71" s="420"/>
      <c r="AJ71" s="420"/>
      <c r="AK71" s="420"/>
      <c r="AL71" s="420"/>
      <c r="AM71" s="420"/>
      <c r="AN71" s="420"/>
      <c r="AO71" s="420"/>
      <c r="AP71" s="420"/>
      <c r="AQ71" s="420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79"/>
      <c r="BY71" s="74"/>
      <c r="BZ71" s="74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</row>
    <row r="72" spans="2:93" ht="3.75" customHeight="1">
      <c r="B72" s="110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7"/>
      <c r="AB72" s="105"/>
      <c r="AC72" s="105"/>
      <c r="AD72" s="105"/>
      <c r="AE72" s="105"/>
      <c r="AF72" s="420"/>
      <c r="AG72" s="420"/>
      <c r="AH72" s="420"/>
      <c r="AI72" s="420"/>
      <c r="AJ72" s="420"/>
      <c r="AK72" s="420"/>
      <c r="AL72" s="420"/>
      <c r="AM72" s="420"/>
      <c r="AN72" s="420"/>
      <c r="AO72" s="420"/>
      <c r="AP72" s="420"/>
      <c r="AQ72" s="420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79"/>
      <c r="BY72" s="74"/>
      <c r="BZ72" s="74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</row>
    <row r="73" spans="2:93" ht="3.75" customHeight="1">
      <c r="B73" s="399" t="s">
        <v>156</v>
      </c>
      <c r="C73" s="404" t="str">
        <f>Q21</f>
        <v>Tižo M.</v>
      </c>
      <c r="D73" s="405"/>
      <c r="E73" s="405"/>
      <c r="F73" s="405"/>
      <c r="G73" s="405"/>
      <c r="H73" s="405"/>
      <c r="I73" s="405"/>
      <c r="J73" s="405"/>
      <c r="K73" s="405"/>
      <c r="L73" s="405"/>
      <c r="M73" s="407">
        <v>1</v>
      </c>
      <c r="N73" s="407"/>
      <c r="O73" s="108"/>
      <c r="P73" s="108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7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10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79"/>
      <c r="BY73" s="74"/>
      <c r="BZ73" s="74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</row>
    <row r="74" spans="2:93" ht="3.75" customHeight="1">
      <c r="B74" s="399"/>
      <c r="C74" s="404"/>
      <c r="D74" s="405"/>
      <c r="E74" s="405"/>
      <c r="F74" s="405"/>
      <c r="G74" s="405"/>
      <c r="H74" s="405"/>
      <c r="I74" s="405"/>
      <c r="J74" s="405"/>
      <c r="K74" s="405"/>
      <c r="L74" s="405"/>
      <c r="M74" s="407"/>
      <c r="N74" s="407"/>
      <c r="O74" s="116"/>
      <c r="P74" s="109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7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10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79"/>
      <c r="BY74" s="74"/>
      <c r="BZ74" s="74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</row>
    <row r="75" spans="2:93" ht="3.75" customHeight="1">
      <c r="B75" s="399"/>
      <c r="C75" s="404"/>
      <c r="D75" s="405"/>
      <c r="E75" s="405"/>
      <c r="F75" s="405"/>
      <c r="G75" s="405"/>
      <c r="H75" s="405"/>
      <c r="I75" s="405"/>
      <c r="J75" s="405"/>
      <c r="K75" s="405"/>
      <c r="L75" s="405"/>
      <c r="M75" s="407"/>
      <c r="N75" s="407"/>
      <c r="O75" s="409"/>
      <c r="P75" s="109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7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421"/>
      <c r="AN75" s="421"/>
      <c r="AO75" s="421"/>
      <c r="AP75" s="421"/>
      <c r="AQ75" s="421"/>
      <c r="AR75" s="421"/>
      <c r="AS75" s="421"/>
      <c r="AT75" s="421"/>
      <c r="AU75" s="421"/>
      <c r="AV75" s="421"/>
      <c r="AW75" s="421"/>
      <c r="AX75" s="421"/>
      <c r="AY75" s="421"/>
      <c r="AZ75" s="421"/>
      <c r="BA75" s="421"/>
      <c r="BB75" s="421"/>
      <c r="BC75" s="421"/>
      <c r="BD75" s="421"/>
      <c r="BE75" s="42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79"/>
      <c r="BY75" s="74"/>
      <c r="BZ75" s="74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</row>
    <row r="76" spans="2:93" ht="3.75" customHeight="1">
      <c r="B76" s="399"/>
      <c r="C76" s="404"/>
      <c r="D76" s="405"/>
      <c r="E76" s="405"/>
      <c r="F76" s="405"/>
      <c r="G76" s="405"/>
      <c r="H76" s="405"/>
      <c r="I76" s="405"/>
      <c r="J76" s="405"/>
      <c r="K76" s="405"/>
      <c r="L76" s="405"/>
      <c r="M76" s="407"/>
      <c r="N76" s="407"/>
      <c r="O76" s="409"/>
      <c r="P76" s="109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9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421"/>
      <c r="AN76" s="421"/>
      <c r="AO76" s="421"/>
      <c r="AP76" s="421"/>
      <c r="AQ76" s="421"/>
      <c r="AR76" s="421"/>
      <c r="AS76" s="421"/>
      <c r="AT76" s="421"/>
      <c r="AU76" s="421"/>
      <c r="AV76" s="421"/>
      <c r="AW76" s="421"/>
      <c r="AX76" s="421"/>
      <c r="AY76" s="421"/>
      <c r="AZ76" s="421"/>
      <c r="BA76" s="421"/>
      <c r="BB76" s="421"/>
      <c r="BC76" s="421"/>
      <c r="BD76" s="421"/>
      <c r="BE76" s="42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79"/>
      <c r="BY76" s="74"/>
      <c r="BZ76" s="74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</row>
    <row r="77" spans="2:93" ht="3.75" customHeight="1">
      <c r="B77" s="110"/>
      <c r="C77" s="105"/>
      <c r="D77" s="105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409"/>
      <c r="P77" s="109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9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421"/>
      <c r="AN77" s="421"/>
      <c r="AO77" s="421"/>
      <c r="AP77" s="421"/>
      <c r="AQ77" s="421"/>
      <c r="AR77" s="421"/>
      <c r="AS77" s="421"/>
      <c r="AT77" s="421"/>
      <c r="AU77" s="421"/>
      <c r="AV77" s="421"/>
      <c r="AW77" s="421"/>
      <c r="AX77" s="421"/>
      <c r="AY77" s="421"/>
      <c r="AZ77" s="421"/>
      <c r="BA77" s="421"/>
      <c r="BB77" s="421"/>
      <c r="BC77" s="421"/>
      <c r="BD77" s="421"/>
      <c r="BE77" s="42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79"/>
      <c r="BY77" s="74"/>
      <c r="BZ77" s="74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</row>
    <row r="78" spans="2:93" ht="3.75" customHeight="1">
      <c r="B78" s="110"/>
      <c r="C78" s="105"/>
      <c r="D78" s="105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30"/>
      <c r="P78" s="109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9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421"/>
      <c r="AN78" s="421"/>
      <c r="AO78" s="421"/>
      <c r="AP78" s="421"/>
      <c r="AQ78" s="421"/>
      <c r="AR78" s="421"/>
      <c r="AS78" s="421"/>
      <c r="AT78" s="421"/>
      <c r="AU78" s="421"/>
      <c r="AV78" s="421"/>
      <c r="AW78" s="421"/>
      <c r="AX78" s="421"/>
      <c r="AY78" s="421"/>
      <c r="AZ78" s="421"/>
      <c r="BA78" s="421"/>
      <c r="BB78" s="421"/>
      <c r="BC78" s="421"/>
      <c r="BD78" s="421"/>
      <c r="BE78" s="42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79"/>
      <c r="BY78" s="80"/>
      <c r="BZ78" s="74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</row>
    <row r="79" spans="2:93" ht="3.75" customHeight="1">
      <c r="B79" s="110"/>
      <c r="C79" s="425" t="s">
        <v>113</v>
      </c>
      <c r="D79" s="425"/>
      <c r="E79" s="425"/>
      <c r="F79" s="425"/>
      <c r="G79" s="425"/>
      <c r="H79" s="425"/>
      <c r="I79" s="425"/>
      <c r="J79" s="425"/>
      <c r="K79" s="425"/>
      <c r="L79" s="425"/>
      <c r="M79" s="105"/>
      <c r="N79" s="105"/>
      <c r="O79" s="130"/>
      <c r="P79" s="109"/>
      <c r="Q79" s="405" t="str">
        <f>C85</f>
        <v>Klohna B.</v>
      </c>
      <c r="R79" s="405"/>
      <c r="S79" s="405"/>
      <c r="T79" s="405"/>
      <c r="U79" s="405"/>
      <c r="V79" s="405"/>
      <c r="W79" s="405"/>
      <c r="X79" s="405"/>
      <c r="Y79" s="405"/>
      <c r="Z79" s="405"/>
      <c r="AA79" s="109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26"/>
      <c r="AN79" s="126"/>
      <c r="AO79" s="126"/>
      <c r="AP79" s="126"/>
      <c r="AQ79" s="126"/>
      <c r="AR79" s="126"/>
      <c r="AS79" s="126"/>
      <c r="AT79" s="126"/>
      <c r="AU79" s="126"/>
      <c r="AV79" s="108"/>
      <c r="AW79" s="108"/>
      <c r="AX79" s="108"/>
      <c r="AY79" s="108"/>
      <c r="AZ79" s="108"/>
      <c r="BA79" s="109"/>
      <c r="BB79" s="105"/>
      <c r="BC79" s="105"/>
      <c r="BD79" s="105"/>
      <c r="BE79" s="105"/>
      <c r="BR79" s="80"/>
      <c r="BS79" s="80"/>
      <c r="BT79" s="80"/>
      <c r="BU79" s="80"/>
      <c r="BV79" s="80"/>
      <c r="BW79" s="78"/>
      <c r="BX79" s="78"/>
      <c r="BY79" s="80"/>
      <c r="BZ79" s="74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</row>
    <row r="80" spans="2:93" ht="3.75" customHeight="1">
      <c r="B80" s="110"/>
      <c r="C80" s="425"/>
      <c r="D80" s="425"/>
      <c r="E80" s="425"/>
      <c r="F80" s="425"/>
      <c r="G80" s="425"/>
      <c r="H80" s="425"/>
      <c r="I80" s="425"/>
      <c r="J80" s="425"/>
      <c r="K80" s="425"/>
      <c r="L80" s="425"/>
      <c r="M80" s="105"/>
      <c r="N80" s="105"/>
      <c r="O80" s="130"/>
      <c r="P80" s="116"/>
      <c r="Q80" s="405"/>
      <c r="R80" s="405"/>
      <c r="S80" s="405"/>
      <c r="T80" s="405"/>
      <c r="U80" s="405"/>
      <c r="V80" s="405"/>
      <c r="W80" s="405"/>
      <c r="X80" s="405"/>
      <c r="Y80" s="405"/>
      <c r="Z80" s="405"/>
      <c r="AA80" s="109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400"/>
      <c r="AN80" s="400"/>
      <c r="AO80" s="400"/>
      <c r="AP80" s="400"/>
      <c r="AQ80" s="400"/>
      <c r="AR80" s="400"/>
      <c r="AS80" s="400"/>
      <c r="AT80" s="400"/>
      <c r="AU80" s="400"/>
      <c r="AV80" s="400"/>
      <c r="AW80" s="400"/>
      <c r="AX80" s="400"/>
      <c r="AY80" s="400"/>
      <c r="AZ80" s="400"/>
      <c r="BA80" s="400"/>
      <c r="BB80" s="400"/>
      <c r="BC80" s="400"/>
      <c r="BD80" s="400"/>
      <c r="BE80" s="400"/>
      <c r="BR80" s="80"/>
      <c r="BS80" s="80"/>
      <c r="BT80" s="80"/>
      <c r="BU80" s="80"/>
      <c r="BV80" s="80"/>
      <c r="BW80" s="78"/>
      <c r="BX80" s="78"/>
      <c r="BY80" s="80"/>
      <c r="BZ80" s="74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</row>
    <row r="81" spans="2:93" ht="3.75" customHeight="1">
      <c r="B81" s="110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105"/>
      <c r="N81" s="105"/>
      <c r="O81" s="130"/>
      <c r="P81" s="109"/>
      <c r="Q81" s="405"/>
      <c r="R81" s="405"/>
      <c r="S81" s="405"/>
      <c r="T81" s="405"/>
      <c r="U81" s="405"/>
      <c r="V81" s="405"/>
      <c r="W81" s="405"/>
      <c r="X81" s="405"/>
      <c r="Y81" s="405"/>
      <c r="Z81" s="4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400"/>
      <c r="AN81" s="400"/>
      <c r="AO81" s="400"/>
      <c r="AP81" s="400"/>
      <c r="AQ81" s="400"/>
      <c r="AR81" s="400"/>
      <c r="AS81" s="400"/>
      <c r="AT81" s="400"/>
      <c r="AU81" s="400"/>
      <c r="AV81" s="400"/>
      <c r="AW81" s="400"/>
      <c r="AX81" s="400"/>
      <c r="AY81" s="400"/>
      <c r="AZ81" s="400"/>
      <c r="BA81" s="400"/>
      <c r="BB81" s="400"/>
      <c r="BC81" s="400"/>
      <c r="BD81" s="400"/>
      <c r="BE81" s="400"/>
      <c r="BR81" s="80"/>
      <c r="BS81" s="80"/>
      <c r="BT81" s="80"/>
      <c r="BU81" s="80"/>
      <c r="BV81" s="80"/>
      <c r="BW81" s="78"/>
      <c r="BX81" s="78"/>
      <c r="BY81" s="74"/>
      <c r="BZ81" s="74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76"/>
      <c r="CL81" s="76"/>
      <c r="CM81" s="76"/>
      <c r="CN81" s="76"/>
      <c r="CO81" s="76"/>
    </row>
    <row r="82" spans="2:93" ht="3.75" customHeight="1">
      <c r="B82" s="110"/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105"/>
      <c r="N82" s="105"/>
      <c r="O82" s="130"/>
      <c r="P82" s="109"/>
      <c r="Q82" s="405"/>
      <c r="R82" s="405"/>
      <c r="S82" s="405"/>
      <c r="T82" s="405"/>
      <c r="U82" s="405"/>
      <c r="V82" s="405"/>
      <c r="W82" s="405"/>
      <c r="X82" s="405"/>
      <c r="Y82" s="405"/>
      <c r="Z82" s="4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400"/>
      <c r="AN82" s="400"/>
      <c r="AO82" s="400"/>
      <c r="AP82" s="400"/>
      <c r="AQ82" s="400"/>
      <c r="AR82" s="400"/>
      <c r="AS82" s="400"/>
      <c r="AT82" s="400"/>
      <c r="AU82" s="400"/>
      <c r="AV82" s="400"/>
      <c r="AW82" s="400"/>
      <c r="AX82" s="400"/>
      <c r="AY82" s="400"/>
      <c r="AZ82" s="400"/>
      <c r="BA82" s="400"/>
      <c r="BB82" s="400"/>
      <c r="BC82" s="400"/>
      <c r="BD82" s="400"/>
      <c r="BE82" s="400"/>
      <c r="BX82" s="78"/>
      <c r="BY82" s="74"/>
      <c r="BZ82" s="74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76"/>
      <c r="CL82" s="76"/>
      <c r="CM82" s="76"/>
      <c r="CN82" s="76"/>
      <c r="CO82" s="76"/>
    </row>
    <row r="83" spans="2:93" ht="3.75" customHeight="1">
      <c r="B83" s="106"/>
      <c r="C83" s="105"/>
      <c r="D83" s="105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30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400"/>
      <c r="AN83" s="400"/>
      <c r="AO83" s="400"/>
      <c r="AP83" s="400"/>
      <c r="AQ83" s="400"/>
      <c r="AR83" s="400"/>
      <c r="AS83" s="400"/>
      <c r="AT83" s="400"/>
      <c r="AU83" s="400"/>
      <c r="AV83" s="400"/>
      <c r="AW83" s="400"/>
      <c r="AX83" s="400"/>
      <c r="AY83" s="400"/>
      <c r="AZ83" s="400"/>
      <c r="BA83" s="400"/>
      <c r="BB83" s="400"/>
      <c r="BC83" s="400"/>
      <c r="BD83" s="400"/>
      <c r="BE83" s="400"/>
      <c r="BX83" s="79"/>
      <c r="BY83" s="74"/>
      <c r="BZ83" s="74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76"/>
      <c r="CL83" s="76"/>
      <c r="CM83" s="76"/>
      <c r="CN83" s="76"/>
      <c r="CO83" s="76"/>
    </row>
    <row r="84" spans="2:93" ht="3.75" customHeight="1">
      <c r="B84" s="106"/>
      <c r="C84" s="105"/>
      <c r="D84" s="105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410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26"/>
      <c r="AN84" s="126"/>
      <c r="AO84" s="126"/>
      <c r="AP84" s="126"/>
      <c r="AQ84" s="126"/>
      <c r="AR84" s="127"/>
      <c r="AS84" s="127"/>
      <c r="AT84" s="127"/>
      <c r="AU84" s="127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X84" s="79"/>
      <c r="BY84" s="74"/>
      <c r="BZ84" s="74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76"/>
      <c r="CL84" s="76"/>
      <c r="CM84" s="76"/>
      <c r="CN84" s="76"/>
      <c r="CO84" s="76"/>
    </row>
    <row r="85" spans="2:93" ht="3.75" customHeight="1">
      <c r="B85" s="399" t="s">
        <v>157</v>
      </c>
      <c r="C85" s="404" t="str">
        <f>Q45</f>
        <v>Klohna B.</v>
      </c>
      <c r="D85" s="405"/>
      <c r="E85" s="405"/>
      <c r="F85" s="405"/>
      <c r="G85" s="405"/>
      <c r="H85" s="405"/>
      <c r="I85" s="405"/>
      <c r="J85" s="405"/>
      <c r="K85" s="405"/>
      <c r="L85" s="405"/>
      <c r="M85" s="407">
        <v>6</v>
      </c>
      <c r="N85" s="407"/>
      <c r="O85" s="410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400"/>
      <c r="AN85" s="400"/>
      <c r="AO85" s="400"/>
      <c r="AP85" s="400"/>
      <c r="AQ85" s="400"/>
      <c r="AR85" s="400"/>
      <c r="AS85" s="400"/>
      <c r="AT85" s="400"/>
      <c r="AU85" s="400"/>
      <c r="AV85" s="424"/>
      <c r="AW85" s="424"/>
      <c r="AX85" s="424"/>
      <c r="AY85" s="424"/>
      <c r="AZ85" s="424"/>
      <c r="BA85" s="424"/>
      <c r="BB85" s="424"/>
      <c r="BC85" s="424"/>
      <c r="BD85" s="424"/>
      <c r="BE85" s="424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</row>
    <row r="86" spans="2:93" ht="3.75" customHeight="1">
      <c r="B86" s="399"/>
      <c r="C86" s="404"/>
      <c r="D86" s="405"/>
      <c r="E86" s="405"/>
      <c r="F86" s="405"/>
      <c r="G86" s="405"/>
      <c r="H86" s="405"/>
      <c r="I86" s="405"/>
      <c r="J86" s="405"/>
      <c r="K86" s="405"/>
      <c r="L86" s="405"/>
      <c r="M86" s="407"/>
      <c r="N86" s="407"/>
      <c r="O86" s="410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400"/>
      <c r="AN86" s="400"/>
      <c r="AO86" s="400"/>
      <c r="AP86" s="400"/>
      <c r="AQ86" s="400"/>
      <c r="AR86" s="400"/>
      <c r="AS86" s="400"/>
      <c r="AT86" s="400"/>
      <c r="AU86" s="400"/>
      <c r="AV86" s="424"/>
      <c r="AW86" s="424"/>
      <c r="AX86" s="424"/>
      <c r="AY86" s="424"/>
      <c r="AZ86" s="424"/>
      <c r="BA86" s="424"/>
      <c r="BB86" s="424"/>
      <c r="BC86" s="424"/>
      <c r="BD86" s="424"/>
      <c r="BE86" s="424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</row>
    <row r="87" spans="2:93" ht="3.75" customHeight="1">
      <c r="B87" s="399"/>
      <c r="C87" s="404"/>
      <c r="D87" s="405"/>
      <c r="E87" s="405"/>
      <c r="F87" s="405"/>
      <c r="G87" s="405"/>
      <c r="H87" s="405"/>
      <c r="I87" s="405"/>
      <c r="J87" s="405"/>
      <c r="K87" s="405"/>
      <c r="L87" s="405"/>
      <c r="M87" s="407"/>
      <c r="N87" s="407"/>
      <c r="O87" s="122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400"/>
      <c r="AN87" s="400"/>
      <c r="AO87" s="400"/>
      <c r="AP87" s="400"/>
      <c r="AQ87" s="400"/>
      <c r="AR87" s="400"/>
      <c r="AS87" s="400"/>
      <c r="AT87" s="400"/>
      <c r="AU87" s="400"/>
      <c r="AV87" s="424"/>
      <c r="AW87" s="424"/>
      <c r="AX87" s="424"/>
      <c r="AY87" s="424"/>
      <c r="AZ87" s="424"/>
      <c r="BA87" s="424"/>
      <c r="BB87" s="424"/>
      <c r="BC87" s="424"/>
      <c r="BD87" s="424"/>
      <c r="BE87" s="424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</row>
    <row r="88" spans="2:93" ht="3.75" customHeight="1">
      <c r="B88" s="399"/>
      <c r="C88" s="404"/>
      <c r="D88" s="405"/>
      <c r="E88" s="405"/>
      <c r="F88" s="405"/>
      <c r="G88" s="405"/>
      <c r="H88" s="405"/>
      <c r="I88" s="405"/>
      <c r="J88" s="405"/>
      <c r="K88" s="405"/>
      <c r="L88" s="405"/>
      <c r="M88" s="407"/>
      <c r="N88" s="407"/>
      <c r="O88" s="109"/>
      <c r="P88" s="109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400"/>
      <c r="AN88" s="400"/>
      <c r="AO88" s="400"/>
      <c r="AP88" s="400"/>
      <c r="AQ88" s="400"/>
      <c r="AR88" s="400"/>
      <c r="AS88" s="400"/>
      <c r="AT88" s="400"/>
      <c r="AU88" s="400"/>
      <c r="AV88" s="424"/>
      <c r="AW88" s="424"/>
      <c r="AX88" s="424"/>
      <c r="AY88" s="424"/>
      <c r="AZ88" s="424"/>
      <c r="BA88" s="424"/>
      <c r="BB88" s="424"/>
      <c r="BC88" s="424"/>
      <c r="BD88" s="424"/>
      <c r="BE88" s="424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</row>
  </sheetData>
  <sheetProtection selectLockedCells="1" selectUnlockedCells="1"/>
  <mergeCells count="53">
    <mergeCell ref="B85:B88"/>
    <mergeCell ref="G3:N6"/>
    <mergeCell ref="O3:AT6"/>
    <mergeCell ref="AF9:AQ24"/>
    <mergeCell ref="AT14:AU17"/>
    <mergeCell ref="AV14:BE17"/>
    <mergeCell ref="AT19:AU22"/>
    <mergeCell ref="AV19:BE22"/>
    <mergeCell ref="M21:P24"/>
    <mergeCell ref="Q21:Z24"/>
    <mergeCell ref="AA21:AB24"/>
    <mergeCell ref="AC23:AC25"/>
    <mergeCell ref="AT24:AU27"/>
    <mergeCell ref="AV24:BE27"/>
    <mergeCell ref="AF27:AO30"/>
    <mergeCell ref="AP27:AQ30"/>
    <mergeCell ref="AR29:AR31"/>
    <mergeCell ref="AE27:AE30"/>
    <mergeCell ref="AC32:AC34"/>
    <mergeCell ref="M33:P36"/>
    <mergeCell ref="Q33:Z36"/>
    <mergeCell ref="AA33:AB36"/>
    <mergeCell ref="AT39:BE42"/>
    <mergeCell ref="M45:P48"/>
    <mergeCell ref="Q45:Z48"/>
    <mergeCell ref="AA45:AB48"/>
    <mergeCell ref="AC47:AC49"/>
    <mergeCell ref="AR50:AR52"/>
    <mergeCell ref="AF51:AO54"/>
    <mergeCell ref="AP51:AQ54"/>
    <mergeCell ref="AC56:AC58"/>
    <mergeCell ref="M57:P60"/>
    <mergeCell ref="Q57:Z60"/>
    <mergeCell ref="AA57:AB60"/>
    <mergeCell ref="AF57:AL68"/>
    <mergeCell ref="AM57:AQ68"/>
    <mergeCell ref="AE51:AE54"/>
    <mergeCell ref="AF69:AQ72"/>
    <mergeCell ref="C73:L76"/>
    <mergeCell ref="M73:N76"/>
    <mergeCell ref="O75:O77"/>
    <mergeCell ref="AM75:AU78"/>
    <mergeCell ref="AV75:BE78"/>
    <mergeCell ref="B73:B76"/>
    <mergeCell ref="C79:L82"/>
    <mergeCell ref="Q79:Z82"/>
    <mergeCell ref="AM80:AU83"/>
    <mergeCell ref="AV80:BE83"/>
    <mergeCell ref="O84:O86"/>
    <mergeCell ref="C85:L88"/>
    <mergeCell ref="M85:N88"/>
    <mergeCell ref="AM85:AU88"/>
    <mergeCell ref="AV85:BE88"/>
  </mergeCells>
  <printOptions/>
  <pageMargins left="0.75" right="0.75" top="1" bottom="1" header="0.5118055555555555" footer="0.5118055555555555"/>
  <pageSetup horizontalDpi="600" verticalDpi="600" orientation="landscape" paperSize="9" scale="11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E31"/>
  <sheetViews>
    <sheetView showGridLines="0" zoomScalePageLayoutView="0" workbookViewId="0" topLeftCell="B3">
      <selection activeCell="Z37" sqref="Z37"/>
    </sheetView>
  </sheetViews>
  <sheetFormatPr defaultColWidth="9.125" defaultRowHeight="12.75"/>
  <cols>
    <col min="1" max="1" width="3.875" style="162" customWidth="1"/>
    <col min="2" max="2" width="13.50390625" style="162" customWidth="1"/>
    <col min="3" max="4" width="5.625" style="162" customWidth="1"/>
    <col min="5" max="5" width="5.625" style="162" hidden="1" customWidth="1"/>
    <col min="6" max="7" width="5.625" style="162" customWidth="1"/>
    <col min="8" max="8" width="5.625" style="162" hidden="1" customWidth="1"/>
    <col min="9" max="10" width="5.625" style="162" customWidth="1"/>
    <col min="11" max="11" width="5.625" style="162" hidden="1" customWidth="1"/>
    <col min="12" max="14" width="5.625" style="162" customWidth="1"/>
    <col min="15" max="18" width="3.625" style="162" hidden="1" customWidth="1"/>
    <col min="19" max="20" width="4.625" style="162" customWidth="1"/>
    <col min="21" max="28" width="3.625" style="162" customWidth="1"/>
    <col min="29" max="29" width="11.00390625" style="162" hidden="1" customWidth="1"/>
    <col min="30" max="31" width="4.625" style="162" customWidth="1"/>
    <col min="32" max="42" width="4.625" style="163" customWidth="1"/>
    <col min="43" max="16384" width="9.125" style="163" customWidth="1"/>
  </cols>
  <sheetData>
    <row r="1" spans="1:31" ht="16.5" customHeight="1">
      <c r="A1" s="503" t="s">
        <v>70</v>
      </c>
      <c r="B1" s="504"/>
      <c r="C1" s="504"/>
      <c r="D1" s="504"/>
      <c r="E1" s="504"/>
      <c r="F1" s="505"/>
      <c r="G1" s="506" t="str">
        <f>'ÚDAJE BC3'!C7</f>
        <v>2. ligové kolo 2022</v>
      </c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</row>
    <row r="2" spans="1:31" ht="16.5" customHeight="1">
      <c r="A2" s="503" t="s">
        <v>71</v>
      </c>
      <c r="B2" s="504"/>
      <c r="C2" s="504"/>
      <c r="D2" s="504"/>
      <c r="E2" s="504"/>
      <c r="F2" s="505"/>
      <c r="G2" s="508">
        <f>'ÚDAJE BC3'!C11</f>
        <v>44723</v>
      </c>
      <c r="H2" s="508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</row>
    <row r="3" spans="1:31" ht="16.5" customHeight="1">
      <c r="A3" s="503" t="s">
        <v>72</v>
      </c>
      <c r="B3" s="504"/>
      <c r="C3" s="504"/>
      <c r="D3" s="504"/>
      <c r="E3" s="504"/>
      <c r="F3" s="505"/>
      <c r="G3" s="506" t="str">
        <f>'ÚDAJE BC3'!C8&amp;'ÚDAJE BC3'!D8</f>
        <v>BC3</v>
      </c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</row>
    <row r="4" spans="1:31" ht="16.5" customHeight="1">
      <c r="A4" s="503" t="s">
        <v>73</v>
      </c>
      <c r="B4" s="504"/>
      <c r="C4" s="504"/>
      <c r="D4" s="504"/>
      <c r="E4" s="504"/>
      <c r="F4" s="505"/>
      <c r="G4" s="506" t="s">
        <v>141</v>
      </c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</row>
    <row r="5" spans="1:31" ht="16.5" customHeight="1">
      <c r="A5" s="503" t="s">
        <v>74</v>
      </c>
      <c r="B5" s="504"/>
      <c r="C5" s="504"/>
      <c r="D5" s="504"/>
      <c r="E5" s="504"/>
      <c r="F5" s="505"/>
      <c r="G5" s="506">
        <f>'ZOZNAM BC3'!I4</f>
        <v>7</v>
      </c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</row>
    <row r="6" spans="1:31" ht="16.5" customHeight="1">
      <c r="A6" s="503" t="s">
        <v>75</v>
      </c>
      <c r="B6" s="504"/>
      <c r="C6" s="504"/>
      <c r="D6" s="504"/>
      <c r="E6" s="504"/>
      <c r="F6" s="505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</row>
    <row r="7" spans="1:31" ht="16.5" customHeight="1">
      <c r="A7" s="503" t="s">
        <v>76</v>
      </c>
      <c r="B7" s="504"/>
      <c r="C7" s="504"/>
      <c r="D7" s="504"/>
      <c r="E7" s="504"/>
      <c r="F7" s="505"/>
      <c r="G7" s="506" t="s">
        <v>57</v>
      </c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6"/>
      <c r="AD7" s="506"/>
      <c r="AE7" s="506"/>
    </row>
    <row r="8" ht="15" thickBot="1"/>
    <row r="9" spans="1:31" s="187" customFormat="1" ht="66" customHeight="1" thickBot="1">
      <c r="A9" s="495" t="s">
        <v>33</v>
      </c>
      <c r="B9" s="507"/>
      <c r="C9" s="497" t="str">
        <f>B10</f>
        <v>Tižo M.</v>
      </c>
      <c r="D9" s="498"/>
      <c r="E9" s="199"/>
      <c r="F9" s="499" t="str">
        <f>B11</f>
        <v>Bielak M.</v>
      </c>
      <c r="G9" s="498"/>
      <c r="H9" s="199"/>
      <c r="I9" s="499" t="str">
        <f>B12</f>
        <v>Mizera Š.</v>
      </c>
      <c r="J9" s="498"/>
      <c r="K9" s="199"/>
      <c r="L9" s="562" t="str">
        <f>B13</f>
        <v>Burianek A.</v>
      </c>
      <c r="M9" s="563"/>
      <c r="N9" s="199"/>
      <c r="O9" s="484" t="s">
        <v>77</v>
      </c>
      <c r="P9" s="530"/>
      <c r="Q9" s="484" t="s">
        <v>78</v>
      </c>
      <c r="R9" s="530"/>
      <c r="S9" s="482" t="s">
        <v>39</v>
      </c>
      <c r="T9" s="483"/>
      <c r="U9" s="482" t="s">
        <v>79</v>
      </c>
      <c r="V9" s="483"/>
      <c r="W9" s="482" t="s">
        <v>136</v>
      </c>
      <c r="X9" s="483"/>
      <c r="Y9" s="482" t="s">
        <v>137</v>
      </c>
      <c r="Z9" s="483"/>
      <c r="AA9" s="482" t="s">
        <v>138</v>
      </c>
      <c r="AB9" s="483"/>
      <c r="AC9" s="322" t="s">
        <v>139</v>
      </c>
      <c r="AD9" s="484" t="s">
        <v>44</v>
      </c>
      <c r="AE9" s="561"/>
    </row>
    <row r="10" spans="1:31" ht="24.75" customHeight="1">
      <c r="A10" s="249">
        <f>'SKUPINY BC3'!B7</f>
        <v>301</v>
      </c>
      <c r="B10" s="267" t="str">
        <f>'SKUPINY BC3'!C7</f>
        <v>Tižo M.</v>
      </c>
      <c r="C10" s="206"/>
      <c r="D10" s="207"/>
      <c r="E10" s="221"/>
      <c r="F10" s="208">
        <v>11</v>
      </c>
      <c r="G10" s="208">
        <v>1</v>
      </c>
      <c r="H10" s="221"/>
      <c r="I10" s="208">
        <v>4</v>
      </c>
      <c r="J10" s="208">
        <v>3</v>
      </c>
      <c r="K10" s="221"/>
      <c r="L10" s="226"/>
      <c r="M10" s="208"/>
      <c r="N10" s="223"/>
      <c r="O10" s="478">
        <f>IF($C10&gt;$D10,1,0)+IF($F10&gt;$G10,1,0)+IF($I10&gt;$J10,1,0)+IF(L10&gt;M10,1,0)+$E10+$H10+$K10+N10</f>
        <v>2</v>
      </c>
      <c r="P10" s="479"/>
      <c r="Q10" s="479">
        <f>SUM(N(IF(F10="","",1))+N(IF(I10="","",1))+N(IF(L10="","",1))+N(IF(C10="","",1)))</f>
        <v>2</v>
      </c>
      <c r="R10" s="479"/>
      <c r="S10" s="210">
        <f aca="true" t="shared" si="0" ref="S10:T13">IF(AND(C10="",F10="",I10="",L10=""),"",N(C10)+N(F10)+N(I10)+N(L10))</f>
        <v>15</v>
      </c>
      <c r="T10" s="210">
        <f t="shared" si="0"/>
        <v>4</v>
      </c>
      <c r="U10" s="481">
        <f>IF(Q10=0,"",O10)</f>
        <v>2</v>
      </c>
      <c r="V10" s="481"/>
      <c r="W10" s="481">
        <f>IF(Q10=0,"",IF(O10=O11,IF(F10&lt;G10,0,1),0)+IF(O10=O12,IF(I10&lt;J10,0,1),0)+IF(O10=O13,IF(L10&lt;M10,0,1),0))</f>
        <v>0</v>
      </c>
      <c r="X10" s="481"/>
      <c r="Y10" s="481">
        <f>IF(Q10=0,"",IF(Q10="","",S10-T10))</f>
        <v>11</v>
      </c>
      <c r="Z10" s="481"/>
      <c r="AA10" s="481">
        <f>IF(Q10="","",S10)</f>
        <v>15</v>
      </c>
      <c r="AB10" s="481"/>
      <c r="AC10" s="211">
        <f>IF(SUM(C10:N10)=0,0,U10*1000000+W10*10000+Y10*100+AA10)</f>
        <v>2001115</v>
      </c>
      <c r="AD10" s="553">
        <f>IF(AC10=0,"",IF(LARGE(AC$10:AC$13,1)=AC10,1,IF(LARGE(AC$10:AC$13,2)=AC10,2,IF(LARGE(AC$10:AC$13,3)=AC10,3,IF(LARGE(AC$10:AC$13,4)=AC10,4,-1)))))</f>
        <v>1</v>
      </c>
      <c r="AE10" s="554"/>
    </row>
    <row r="11" spans="1:31" ht="24.75" customHeight="1">
      <c r="A11" s="251">
        <f>'SKUPINY BC3'!B8</f>
        <v>303</v>
      </c>
      <c r="B11" s="268" t="str">
        <f>'SKUPINY BC3'!C8</f>
        <v>Bielak M.</v>
      </c>
      <c r="C11" s="212">
        <f>IF(G10="","",G10)</f>
        <v>1</v>
      </c>
      <c r="D11" s="204">
        <f>IF(F10="","",F10)</f>
        <v>11</v>
      </c>
      <c r="E11" s="200"/>
      <c r="F11" s="203"/>
      <c r="G11" s="203"/>
      <c r="H11" s="200"/>
      <c r="I11" s="204">
        <v>6</v>
      </c>
      <c r="J11" s="204">
        <v>1</v>
      </c>
      <c r="K11" s="200"/>
      <c r="L11" s="204"/>
      <c r="M11" s="204"/>
      <c r="N11" s="224"/>
      <c r="O11" s="470">
        <f>IF($C11&gt;$D11,1,0)+IF($F11&gt;$G11,1,0)+IF($I11&gt;$J11,1,0)+IF(L11&gt;M11,1,0)+$E11+$H11+$K11+N11</f>
        <v>1</v>
      </c>
      <c r="P11" s="471"/>
      <c r="Q11" s="471">
        <f>SUM(N(IF(F11="","",1))+N(IF(I11="","",1))+N(IF(L11="","",1))+N(IF(C11="","",1)))</f>
        <v>2</v>
      </c>
      <c r="R11" s="471"/>
      <c r="S11" s="205">
        <f t="shared" si="0"/>
        <v>7</v>
      </c>
      <c r="T11" s="205">
        <f t="shared" si="0"/>
        <v>12</v>
      </c>
      <c r="U11" s="473">
        <f>IF(Q11=0,"",O11)</f>
        <v>1</v>
      </c>
      <c r="V11" s="473"/>
      <c r="W11" s="473">
        <f>IF(Q11=0,"",IF(O11=O10,IF(C11&lt;D11,0,1),0)+IF(O11=O12,IF(I11&lt;J11,0,1),0)+IF(O11=O13,IF(L11&lt;M11,0,1),0))</f>
        <v>0</v>
      </c>
      <c r="X11" s="473"/>
      <c r="Y11" s="473">
        <f>IF(Q11=0,"",IF(Q11="","",S11-T11))</f>
        <v>-5</v>
      </c>
      <c r="Z11" s="473"/>
      <c r="AA11" s="473">
        <f>IF(Q11="","",S11)</f>
        <v>7</v>
      </c>
      <c r="AB11" s="473"/>
      <c r="AC11" s="201">
        <f>IF(SUM(C11:N11)=0,0,U11*1000000+W11*10000+Y11*100+AA11)</f>
        <v>999507</v>
      </c>
      <c r="AD11" s="555">
        <f>IF(AC11=0,"",IF(LARGE(AC$10:AC$13,1)=AC11,1,IF(LARGE(AC$10:AC$13,2)=AC11,2,IF(LARGE(AC$10:AC$13,3)=AC11,3,IF(LARGE(AC$10:AC$13,4)=AC11,4,-1)))))</f>
        <v>2</v>
      </c>
      <c r="AE11" s="556"/>
    </row>
    <row r="12" spans="1:31" ht="24.75" customHeight="1">
      <c r="A12" s="251">
        <f>'SKUPINY BC3'!B9</f>
        <v>305</v>
      </c>
      <c r="B12" s="268" t="str">
        <f>'SKUPINY BC3'!C9</f>
        <v>Mizera Š.</v>
      </c>
      <c r="C12" s="212">
        <f>IF(J10="","",J10)</f>
        <v>3</v>
      </c>
      <c r="D12" s="204">
        <f>IF(I10="","",I10)</f>
        <v>4</v>
      </c>
      <c r="E12" s="200"/>
      <c r="F12" s="204">
        <f>IF(J11="","",J11)</f>
        <v>1</v>
      </c>
      <c r="G12" s="204">
        <f>IF(I11="","",I11)</f>
        <v>6</v>
      </c>
      <c r="H12" s="200"/>
      <c r="I12" s="203"/>
      <c r="J12" s="203"/>
      <c r="K12" s="200"/>
      <c r="L12" s="204"/>
      <c r="M12" s="204"/>
      <c r="N12" s="224"/>
      <c r="O12" s="470">
        <f>IF($C12&gt;$D12,1,0)+IF($F12&gt;$G12,1,0)+IF($I12&gt;$J12,1,0)+IF(L12&gt;M12,1,0)+$E12+$H12+$K12+N12</f>
        <v>0</v>
      </c>
      <c r="P12" s="471"/>
      <c r="Q12" s="471">
        <f>SUM(N(IF(F12="","",1))+N(IF(I12="","",1))+N(IF(L12="","",1))+N(IF(C12="","",1)))</f>
        <v>2</v>
      </c>
      <c r="R12" s="471"/>
      <c r="S12" s="205">
        <f t="shared" si="0"/>
        <v>4</v>
      </c>
      <c r="T12" s="205">
        <f t="shared" si="0"/>
        <v>10</v>
      </c>
      <c r="U12" s="473">
        <f>IF(Q12=0,"",O12)</f>
        <v>0</v>
      </c>
      <c r="V12" s="473"/>
      <c r="W12" s="473">
        <f>IF(Q12=0,"",IF(O12=O10,IF(C12&lt;D12,0,1),0)+IF(O12=O11,IF(F12&lt;G12,0,1),0)+IF(O12=O13,IF(L12&lt;M12,0,1),0))</f>
        <v>0</v>
      </c>
      <c r="X12" s="473"/>
      <c r="Y12" s="473">
        <f>IF(Q12=0,"",IF(Q12="","",S12-T12))</f>
        <v>-6</v>
      </c>
      <c r="Z12" s="473"/>
      <c r="AA12" s="473">
        <f>IF(Q12="","",S12)</f>
        <v>4</v>
      </c>
      <c r="AB12" s="473"/>
      <c r="AC12" s="201">
        <f>IF(SUM(C12:N12)=0,0,U12*1000000+W12*10000+Y12*100+AA12)</f>
        <v>-596</v>
      </c>
      <c r="AD12" s="560">
        <f>IF(AC12=0,"",IF(LARGE(AC$10:AC$13,1)=AC12,1,IF(LARGE(AC$10:AC$13,2)=AC12,2,IF(LARGE(AC$10:AC$13,3)=AC12,3,IF(LARGE(AC$10:AC$13,4)=AC12,4,-1)))))</f>
        <v>3</v>
      </c>
      <c r="AE12" s="477"/>
    </row>
    <row r="13" spans="1:31" ht="24.75" customHeight="1" hidden="1" thickBot="1">
      <c r="A13" s="344">
        <f>'SKUPINY BC3'!B10</f>
        <v>307</v>
      </c>
      <c r="B13" s="345" t="str">
        <f>'SKUPINY BC3'!C10</f>
        <v>Burianek A.</v>
      </c>
      <c r="C13" s="213">
        <f>IF(M10="","",M10)</f>
      </c>
      <c r="D13" s="227">
        <f>IF(L10="","",L10)</f>
      </c>
      <c r="E13" s="222"/>
      <c r="F13" s="214">
        <f>IF(M11="","",M11)</f>
      </c>
      <c r="G13" s="214">
        <f>IF(L11="","",L11)</f>
      </c>
      <c r="H13" s="222"/>
      <c r="I13" s="214">
        <f>IF(M12="","",M12)</f>
      </c>
      <c r="J13" s="214">
        <f>IF(L12="","",L12)</f>
      </c>
      <c r="K13" s="222"/>
      <c r="L13" s="215"/>
      <c r="M13" s="215"/>
      <c r="N13" s="225"/>
      <c r="O13" s="558" t="s">
        <v>140</v>
      </c>
      <c r="P13" s="559"/>
      <c r="Q13" s="454"/>
      <c r="R13" s="454"/>
      <c r="S13" s="216">
        <f t="shared" si="0"/>
      </c>
      <c r="T13" s="216">
        <f t="shared" si="0"/>
      </c>
      <c r="U13" s="468">
        <f>IF(Q13=0,"",O13)</f>
      </c>
      <c r="V13" s="468"/>
      <c r="W13" s="468">
        <f>IF(Q13=0,"",IF(O13=O10,IF(C13&lt;D13,0,1),0)+IF(O13=O11,IF(F13&lt;G13,0,1),0)+IF(O13=O12,IF(I13&lt;J13,0,1),0))</f>
      </c>
      <c r="X13" s="468"/>
      <c r="Y13" s="468">
        <f>IF(Q13=0,"",IF(Q13="","",S13-T13))</f>
      </c>
      <c r="Z13" s="468"/>
      <c r="AA13" s="468">
        <f>IF(Q13="","",S13)</f>
      </c>
      <c r="AB13" s="468"/>
      <c r="AC13" s="217"/>
      <c r="AD13" s="493">
        <f>IF(AC13=0,"",IF(LARGE(AC$10:AC$13,1)=AC13,1,IF(LARGE(AC$10:AC$13,2)=AC13,2,IF(LARGE(AC$10:AC$13,3)=AC13,3,IF(LARGE(AC$10:AC$13,4)=AC13,4,-1)))))</f>
      </c>
      <c r="AE13" s="475"/>
    </row>
    <row r="14" ht="13.5" customHeight="1" thickBot="1"/>
    <row r="15" spans="1:31" s="187" customFormat="1" ht="63.75" customHeight="1" thickBot="1">
      <c r="A15" s="495" t="s">
        <v>34</v>
      </c>
      <c r="B15" s="496"/>
      <c r="C15" s="497" t="str">
        <f>B16</f>
        <v>Klohna B.</v>
      </c>
      <c r="D15" s="498"/>
      <c r="E15" s="199"/>
      <c r="F15" s="499" t="str">
        <f>B17</f>
        <v>Škvarnová Ľ.</v>
      </c>
      <c r="G15" s="498"/>
      <c r="H15" s="199"/>
      <c r="I15" s="499" t="str">
        <f>B18</f>
        <v>Januvka M.</v>
      </c>
      <c r="J15" s="498"/>
      <c r="K15" s="199"/>
      <c r="L15" s="557"/>
      <c r="M15" s="489"/>
      <c r="N15" s="199"/>
      <c r="O15" s="490" t="s">
        <v>77</v>
      </c>
      <c r="P15" s="483"/>
      <c r="Q15" s="482" t="s">
        <v>78</v>
      </c>
      <c r="R15" s="483"/>
      <c r="S15" s="482" t="s">
        <v>39</v>
      </c>
      <c r="T15" s="483"/>
      <c r="U15" s="482" t="s">
        <v>79</v>
      </c>
      <c r="V15" s="483"/>
      <c r="W15" s="482" t="s">
        <v>136</v>
      </c>
      <c r="X15" s="483"/>
      <c r="Y15" s="482" t="s">
        <v>137</v>
      </c>
      <c r="Z15" s="483"/>
      <c r="AA15" s="482" t="s">
        <v>138</v>
      </c>
      <c r="AB15" s="483"/>
      <c r="AC15" s="322" t="s">
        <v>139</v>
      </c>
      <c r="AD15" s="484" t="s">
        <v>44</v>
      </c>
      <c r="AE15" s="485"/>
    </row>
    <row r="16" spans="1:31" ht="24.75" customHeight="1">
      <c r="A16" s="249">
        <f>'SKUPINY BC3'!B15</f>
        <v>302</v>
      </c>
      <c r="B16" s="250" t="str">
        <f>'SKUPINY BC3'!C15</f>
        <v>Klohna B.</v>
      </c>
      <c r="C16" s="206"/>
      <c r="D16" s="207"/>
      <c r="E16" s="207"/>
      <c r="F16" s="208">
        <v>8</v>
      </c>
      <c r="G16" s="208">
        <v>0</v>
      </c>
      <c r="H16" s="209"/>
      <c r="I16" s="208">
        <v>3</v>
      </c>
      <c r="J16" s="208">
        <v>1</v>
      </c>
      <c r="K16" s="208"/>
      <c r="L16" s="346"/>
      <c r="M16" s="346"/>
      <c r="N16" s="218"/>
      <c r="O16" s="478">
        <f>IF($C16&gt;$D16,1,0)+IF($F16&gt;$G16,1,0)+IF($I16&gt;$J16,1,0)+IF(L16&gt;M16,1,0)+$E16+$H16+$K16+N16</f>
        <v>2</v>
      </c>
      <c r="P16" s="479"/>
      <c r="Q16" s="479">
        <f>SUM(N(IF(F16="","",1))+N(IF(I16="","",1))+N(IF(L16="","",1))+N(IF(C16="","",1)))</f>
        <v>2</v>
      </c>
      <c r="R16" s="479"/>
      <c r="S16" s="210">
        <f aca="true" t="shared" si="1" ref="S16:T19">IF(AND(C16="",F16="",I16="",L16=""),"",N(C16)+N(F16)+N(I16)+N(L16))</f>
        <v>11</v>
      </c>
      <c r="T16" s="210">
        <f t="shared" si="1"/>
        <v>1</v>
      </c>
      <c r="U16" s="481">
        <f>IF(Q16=0,"",O16)</f>
        <v>2</v>
      </c>
      <c r="V16" s="481"/>
      <c r="W16" s="481">
        <f>IF(Q16=0,"",IF(O16=O17,IF(F16&lt;G16,0,1),0)+IF(O16=O18,IF(I16&lt;J16,0,1),0)+IF(O16=O19,IF(L16&lt;M16,0,1),0))</f>
        <v>0</v>
      </c>
      <c r="X16" s="481"/>
      <c r="Y16" s="481">
        <f>IF(Q16=0,"",IF(Q16="","",S16-T16))</f>
        <v>10</v>
      </c>
      <c r="Z16" s="481"/>
      <c r="AA16" s="481">
        <f>IF(Q16="","",S16)</f>
        <v>11</v>
      </c>
      <c r="AB16" s="481"/>
      <c r="AC16" s="211">
        <f>IF(SUM(C16:N16)=0,0,U16*1000000+W16*10000+Y16*100+AA16)</f>
        <v>2001011</v>
      </c>
      <c r="AD16" s="553">
        <f>IF(AC16=0,"",IF(LARGE(AC$16:AC$19,1)=AC16,1,IF(LARGE(AC$16:AC$19,2)=AC16,2,IF(LARGE(AC$16:AC$19,3)=AC16,3,IF(LARGE(AC$16:AC$19,4)=AC16,4,-1)))))</f>
        <v>1</v>
      </c>
      <c r="AE16" s="554"/>
    </row>
    <row r="17" spans="1:31" ht="24.75" customHeight="1">
      <c r="A17" s="251">
        <f>'SKUPINY BC3'!B16</f>
        <v>304</v>
      </c>
      <c r="B17" s="252" t="str">
        <f>'SKUPINY BC3'!C16</f>
        <v>Škvarnová Ľ.</v>
      </c>
      <c r="C17" s="212">
        <f>IF(G16="","",G16)</f>
        <v>0</v>
      </c>
      <c r="D17" s="204">
        <f>IF(F16="","",F16)</f>
        <v>8</v>
      </c>
      <c r="E17" s="204"/>
      <c r="F17" s="203"/>
      <c r="G17" s="203"/>
      <c r="H17" s="203"/>
      <c r="I17" s="204">
        <v>14</v>
      </c>
      <c r="J17" s="204">
        <v>0</v>
      </c>
      <c r="K17" s="204"/>
      <c r="L17" s="347"/>
      <c r="M17" s="347"/>
      <c r="N17" s="219"/>
      <c r="O17" s="470">
        <f>IF($C17&gt;$D17,1,0)+IF($F17&gt;$G17,1,0)+IF($I17&gt;$J17,1,0)+IF(L17&gt;M17,1,0)+$E17+$H17+$K17+N17</f>
        <v>1</v>
      </c>
      <c r="P17" s="471"/>
      <c r="Q17" s="471">
        <f>SUM(N(IF(F17="","",1))+N(IF(I17="","",1))+N(IF(L17="","",1))+N(IF(C17="","",1)))</f>
        <v>2</v>
      </c>
      <c r="R17" s="471"/>
      <c r="S17" s="205">
        <f t="shared" si="1"/>
        <v>14</v>
      </c>
      <c r="T17" s="205">
        <f t="shared" si="1"/>
        <v>8</v>
      </c>
      <c r="U17" s="473">
        <f>IF(Q17=0,"",O17)</f>
        <v>1</v>
      </c>
      <c r="V17" s="473"/>
      <c r="W17" s="473">
        <f>IF(Q17=0,"",IF(O17=O16,IF(C17&lt;D17,0,1),0)+IF(O17=O18,IF(I17&lt;J17,0,1),0)+IF(O17=O19,IF(L17&lt;M17,0,1),0))</f>
        <v>0</v>
      </c>
      <c r="X17" s="473"/>
      <c r="Y17" s="473">
        <f>IF(Q17=0,"",IF(Q17="","",S17-T17))</f>
        <v>6</v>
      </c>
      <c r="Z17" s="473"/>
      <c r="AA17" s="473">
        <f>IF(Q17="","",S17)</f>
        <v>14</v>
      </c>
      <c r="AB17" s="473"/>
      <c r="AC17" s="201">
        <f>IF(SUM(C17:N17)=0,0,U17*1000000+W17*10000+Y17*100+AA17)</f>
        <v>1000614</v>
      </c>
      <c r="AD17" s="555">
        <f>IF(AC17=0,"",IF(LARGE(AC$16:AC$19,1)=AC17,1,IF(LARGE(AC$16:AC$19,2)=AC17,2,IF(LARGE(AC$16:AC$19,3)=AC17,3,IF(LARGE(AC$16:AC$19,4)=AC17,4,-1)))))</f>
        <v>2</v>
      </c>
      <c r="AE17" s="556"/>
    </row>
    <row r="18" spans="1:31" ht="24.75" customHeight="1" thickBot="1">
      <c r="A18" s="253">
        <f>'SKUPINY BC3'!B17</f>
        <v>306</v>
      </c>
      <c r="B18" s="254" t="str">
        <f>'SKUPINY BC3'!C17</f>
        <v>Januvka M.</v>
      </c>
      <c r="C18" s="213">
        <f>IF(J16="","",J16)</f>
        <v>1</v>
      </c>
      <c r="D18" s="214">
        <f>IF(I16="","",I16)</f>
        <v>3</v>
      </c>
      <c r="E18" s="214"/>
      <c r="F18" s="214">
        <f>IF(J17="","",J17)</f>
        <v>0</v>
      </c>
      <c r="G18" s="214">
        <f>IF(I17="","",I17)</f>
        <v>14</v>
      </c>
      <c r="H18" s="214"/>
      <c r="I18" s="215"/>
      <c r="J18" s="215"/>
      <c r="K18" s="215"/>
      <c r="L18" s="348"/>
      <c r="M18" s="348"/>
      <c r="N18" s="174"/>
      <c r="O18" s="453">
        <f>IF($C18&gt;$D18,1,0)+IF($F18&gt;$G18,1,0)+IF($I18&gt;$J18,1,0)+IF(L18&gt;M18,1,0)+$E18+$H18+$K18+N18</f>
        <v>0</v>
      </c>
      <c r="P18" s="454"/>
      <c r="Q18" s="454">
        <f>SUM(N(IF(F18="","",1))+N(IF(I18="","",1))+N(IF(L18="","",1))+N(IF(C18="","",1)))</f>
        <v>2</v>
      </c>
      <c r="R18" s="454"/>
      <c r="S18" s="216">
        <f t="shared" si="1"/>
        <v>1</v>
      </c>
      <c r="T18" s="216">
        <f t="shared" si="1"/>
        <v>17</v>
      </c>
      <c r="U18" s="468">
        <f>IF(Q18=0,"",O18)</f>
        <v>0</v>
      </c>
      <c r="V18" s="468"/>
      <c r="W18" s="468">
        <f>IF(Q18=0,"",IF(O18=O16,IF(C18&lt;D18,0,1),0)+IF(O18=O17,IF(F18&lt;G18,0,1),0)+IF(O18=O19,IF(L18&lt;M18,0,1),0))</f>
        <v>0</v>
      </c>
      <c r="X18" s="468"/>
      <c r="Y18" s="468">
        <f>IF(Q18=0,"",IF(Q18="","",S18-T18))</f>
        <v>-16</v>
      </c>
      <c r="Z18" s="468"/>
      <c r="AA18" s="468">
        <f>IF(Q18="","",S18)</f>
        <v>1</v>
      </c>
      <c r="AB18" s="468"/>
      <c r="AC18" s="217">
        <f>IF(SUM(C18:N18)=0,0,U18*1000000+W18*10000+Y18*100+AA18)</f>
        <v>-1599</v>
      </c>
      <c r="AD18" s="550">
        <f>IF(AC18=0,"",IF(LARGE(AC$16:AC$19,1)=AC18,1,IF(LARGE(AC$16:AC$19,2)=AC18,2,IF(LARGE(AC$16:AC$19,3)=AC18,3,IF(LARGE(AC$16:AC$19,4)=AC18,4,-1)))))</f>
        <v>3</v>
      </c>
      <c r="AE18" s="551"/>
    </row>
    <row r="19" spans="1:31" ht="24.75" customHeight="1" hidden="1" thickBot="1">
      <c r="A19" s="326" t="e">
        <f>'SKUPINY BC3'!B18</f>
        <v>#N/A</v>
      </c>
      <c r="B19" s="327" t="e">
        <f>'SKUPINY BC3'!C18</f>
        <v>#N/A</v>
      </c>
      <c r="C19" s="325">
        <f>IF(M16="","",M16)</f>
      </c>
      <c r="D19" s="265">
        <f>IF(L16="","",L16)</f>
      </c>
      <c r="E19" s="266"/>
      <c r="F19" s="260">
        <f>IF(M17="","",M17)</f>
      </c>
      <c r="G19" s="260">
        <f>IF(L17="","",L17)</f>
      </c>
      <c r="H19" s="266"/>
      <c r="I19" s="260">
        <f>IF(M18="","",M18)</f>
      </c>
      <c r="J19" s="260">
        <f>IF(L18="","",L18)</f>
      </c>
      <c r="K19" s="328"/>
      <c r="L19" s="329"/>
      <c r="M19" s="329"/>
      <c r="N19" s="262"/>
      <c r="O19" s="461" t="s">
        <v>140</v>
      </c>
      <c r="P19" s="462"/>
      <c r="Q19" s="462"/>
      <c r="R19" s="462"/>
      <c r="S19" s="263">
        <f t="shared" si="1"/>
      </c>
      <c r="T19" s="263">
        <f t="shared" si="1"/>
      </c>
      <c r="U19" s="464">
        <f>IF(Q19=0,"",O19)</f>
      </c>
      <c r="V19" s="464"/>
      <c r="W19" s="464">
        <f>IF(Q19=0,"",IF(O19=O16,IF(C19&lt;D19,0,1),0)+IF(O19=O17,IF(F19&lt;G19,0,1),0)+IF(O19=O18,IF(I19&lt;J19,0,1),0))</f>
      </c>
      <c r="X19" s="464"/>
      <c r="Y19" s="464">
        <f>IF(Q19=0,"",IF(Q19="","",S19-T19))</f>
      </c>
      <c r="Z19" s="464"/>
      <c r="AA19" s="464">
        <f>IF(Q19="","",S19)</f>
      </c>
      <c r="AB19" s="464"/>
      <c r="AC19" s="264"/>
      <c r="AD19" s="552"/>
      <c r="AE19" s="466"/>
    </row>
    <row r="20" ht="15" hidden="1" thickBot="1"/>
    <row r="21" spans="1:31" s="188" customFormat="1" ht="66.75" customHeight="1" hidden="1" thickBot="1">
      <c r="A21" s="486" t="s">
        <v>35</v>
      </c>
      <c r="B21" s="487"/>
      <c r="C21" s="546" t="e">
        <f>B22</f>
        <v>#N/A</v>
      </c>
      <c r="D21" s="547"/>
      <c r="E21" s="256"/>
      <c r="F21" s="548" t="e">
        <f>B23</f>
        <v>#N/A</v>
      </c>
      <c r="G21" s="547"/>
      <c r="H21" s="256"/>
      <c r="I21" s="548" t="e">
        <f>B24</f>
        <v>#N/A</v>
      </c>
      <c r="J21" s="547"/>
      <c r="K21" s="256"/>
      <c r="L21" s="547"/>
      <c r="M21" s="549"/>
      <c r="N21" s="193"/>
      <c r="O21" s="448" t="s">
        <v>77</v>
      </c>
      <c r="P21" s="449"/>
      <c r="Q21" s="448" t="s">
        <v>78</v>
      </c>
      <c r="R21" s="449"/>
      <c r="S21" s="450" t="s">
        <v>39</v>
      </c>
      <c r="T21" s="449"/>
      <c r="U21" s="450" t="s">
        <v>79</v>
      </c>
      <c r="V21" s="449"/>
      <c r="W21" s="482" t="s">
        <v>136</v>
      </c>
      <c r="X21" s="483"/>
      <c r="Y21" s="450" t="s">
        <v>80</v>
      </c>
      <c r="Z21" s="449"/>
      <c r="AA21" s="450" t="s">
        <v>81</v>
      </c>
      <c r="AB21" s="451"/>
      <c r="AC21" s="192"/>
      <c r="AD21" s="484" t="s">
        <v>44</v>
      </c>
      <c r="AE21" s="485"/>
    </row>
    <row r="22" spans="1:31" ht="24.75" customHeight="1" hidden="1">
      <c r="A22" s="249" t="e">
        <f>'SKUPINY BC3'!B23</f>
        <v>#N/A</v>
      </c>
      <c r="B22" s="250" t="e">
        <f>'SKUPINY BC3'!C23</f>
        <v>#N/A</v>
      </c>
      <c r="C22" s="246"/>
      <c r="D22" s="207"/>
      <c r="E22" s="221"/>
      <c r="F22" s="208">
        <v>12</v>
      </c>
      <c r="G22" s="208">
        <v>1</v>
      </c>
      <c r="H22" s="221"/>
      <c r="I22" s="208">
        <v>12</v>
      </c>
      <c r="J22" s="208">
        <v>0</v>
      </c>
      <c r="K22" s="221"/>
      <c r="L22" s="226"/>
      <c r="M22" s="208"/>
      <c r="N22" s="258"/>
      <c r="O22" s="478">
        <f>IF($C22&gt;$D22,1,0)+IF($F22&gt;$G22,1,0)+IF($I22&gt;$J22,1,0)+IF(L22&gt;M22,1,0)+$E22+$H22+$K22+N22</f>
        <v>2</v>
      </c>
      <c r="P22" s="479"/>
      <c r="Q22" s="479">
        <f>SUM(N(IF(F22="","",1))+N(IF(I22="","",1))+N(IF(L22="","",1))+N(IF(C22="","",1)))</f>
        <v>2</v>
      </c>
      <c r="R22" s="479"/>
      <c r="S22" s="171">
        <f>IF(AND(F22="",I22="",L22=""),"",F22+I22+L22)</f>
        <v>24</v>
      </c>
      <c r="T22" s="172">
        <f>IF(AND(G22="",J22="",M22=""),"",G22+J22+M22)</f>
        <v>1</v>
      </c>
      <c r="U22" s="445">
        <f>IF(Q22="","",ROUND(O22/Q22,2))</f>
        <v>1</v>
      </c>
      <c r="V22" s="446"/>
      <c r="W22" s="481">
        <f>IF(Q22=0,"",IF(O22=O23,IF(F22&lt;G22,0,1),0)+IF(O22=O24,IF(I22&lt;J22,0,1),0)+IF(O22=O25,IF(L22&lt;M22,0,1),0))</f>
        <v>0</v>
      </c>
      <c r="X22" s="481"/>
      <c r="Y22" s="445">
        <f>IF(Q22="","",ROUND((S22-T22)/Q22,2))</f>
        <v>11.5</v>
      </c>
      <c r="Z22" s="446"/>
      <c r="AA22" s="445">
        <f>IF(Q22="","",ROUND(S22/Q22,2))</f>
        <v>12</v>
      </c>
      <c r="AB22" s="447"/>
      <c r="AC22" s="274">
        <f>IF(SUM(C22:N22)=0,0,U22*1000000+Y22*1000+AA22)</f>
        <v>1011512</v>
      </c>
      <c r="AD22" s="544">
        <f>IF(AC22=0,"",IF(LARGE(AC$22:AC$25,1)=AC22,1,IF(LARGE(AC$22:AC$25,2)=AC22,2,IF(LARGE(AC$22:AC$25,3)=AC22,3,IF(LARGE(AC$22:AC$25,4)=AC22,4,-1)))))</f>
        <v>1</v>
      </c>
      <c r="AE22" s="528"/>
    </row>
    <row r="23" spans="1:31" ht="24.75" customHeight="1" hidden="1">
      <c r="A23" s="251" t="e">
        <f>'SKUPINY BC3'!B24</f>
        <v>#N/A</v>
      </c>
      <c r="B23" s="252" t="e">
        <f>'SKUPINY BC3'!C24</f>
        <v>#N/A</v>
      </c>
      <c r="C23" s="247">
        <f>IF(G22="","",G22)</f>
        <v>1</v>
      </c>
      <c r="D23" s="204">
        <f>IF(F22="","",F22)</f>
        <v>12</v>
      </c>
      <c r="E23" s="200"/>
      <c r="F23" s="203"/>
      <c r="G23" s="203"/>
      <c r="H23" s="200"/>
      <c r="I23" s="204">
        <v>9</v>
      </c>
      <c r="J23" s="204">
        <v>0</v>
      </c>
      <c r="K23" s="200"/>
      <c r="L23" s="204"/>
      <c r="M23" s="204"/>
      <c r="N23" s="179"/>
      <c r="O23" s="470">
        <f>IF($C23&gt;$D23,1,0)+IF($F23&gt;$G23,1,0)+IF($I23&gt;$J23,1,0)+IF(L23&gt;M23,1,0)+$E23+$H23+$K23+N23</f>
        <v>1</v>
      </c>
      <c r="P23" s="471"/>
      <c r="Q23" s="471">
        <f>SUM(N(IF(F23="","",1))+N(IF(I23="","",1))+N(IF(L23="","",1))+N(IF(C23="","",1)))</f>
        <v>2</v>
      </c>
      <c r="R23" s="471"/>
      <c r="S23" s="175">
        <f>IF(AND(C23="",I23="",L23=""),"",C23+I23+L23)</f>
        <v>10</v>
      </c>
      <c r="T23" s="176">
        <f>IF(AND(D23="",J23="",M23=""),"",D23+J23+M23)</f>
        <v>12</v>
      </c>
      <c r="U23" s="438">
        <f>IF(Q23="","",ROUND(O23/Q23,2))</f>
        <v>0.5</v>
      </c>
      <c r="V23" s="439"/>
      <c r="W23" s="473">
        <f>IF(Q23=0,"",IF(O23=O22,IF(C23&lt;D23,0,1),0)+IF(O23=O24,IF(I23&lt;J23,0,1),0)+IF(O23=O25,IF(L23&lt;M23,0,1),0))</f>
        <v>0</v>
      </c>
      <c r="X23" s="473"/>
      <c r="Y23" s="438">
        <f>IF(Q23="","",ROUND((S23-T23)/Q23,2))</f>
        <v>-1</v>
      </c>
      <c r="Z23" s="439"/>
      <c r="AA23" s="438">
        <f>IF(Q23="","",ROUND(S23/Q23,2))</f>
        <v>5</v>
      </c>
      <c r="AB23" s="440"/>
      <c r="AC23" s="275">
        <f>IF(SUM(C23:N23)=0,0,U23*1000000+Y23*1000+AA23)</f>
        <v>499005</v>
      </c>
      <c r="AD23" s="545">
        <f>IF(AC23=0,"",IF(LARGE(AC$22:AC$25,1)=AC23,1,IF(LARGE(AC$22:AC$25,2)=AC23,2,IF(LARGE(AC$22:AC$25,3)=AC23,3,IF(LARGE(AC$22:AC$25,4)=AC23,4,-1)))))</f>
        <v>2</v>
      </c>
      <c r="AE23" s="492"/>
    </row>
    <row r="24" spans="1:31" ht="24.75" customHeight="1" hidden="1" thickBot="1">
      <c r="A24" s="253" t="e">
        <f>'SKUPINY BC3'!B25</f>
        <v>#N/A</v>
      </c>
      <c r="B24" s="254" t="e">
        <f>'SKUPINY BC3'!C25</f>
        <v>#N/A</v>
      </c>
      <c r="C24" s="248">
        <f>IF(J22="","",J22)</f>
        <v>0</v>
      </c>
      <c r="D24" s="214">
        <f>IF(I22="","",I22)</f>
        <v>12</v>
      </c>
      <c r="E24" s="222"/>
      <c r="F24" s="214">
        <f>IF(J23="","",J23)</f>
        <v>0</v>
      </c>
      <c r="G24" s="214">
        <f>IF(I23="","",I23)</f>
        <v>9</v>
      </c>
      <c r="H24" s="222"/>
      <c r="I24" s="215"/>
      <c r="J24" s="215"/>
      <c r="K24" s="222"/>
      <c r="L24" s="214"/>
      <c r="M24" s="214"/>
      <c r="N24" s="166"/>
      <c r="O24" s="453">
        <f>IF($C24&gt;$D24,1,0)+IF($F24&gt;$G24,1,0)+IF($I24&gt;$J24,1,0)+IF(L24&gt;M24,1,0)+$E24+$H24+$K24+N24</f>
        <v>0</v>
      </c>
      <c r="P24" s="454"/>
      <c r="Q24" s="454">
        <f>SUM(N(IF(F24="","",1))+N(IF(I24="","",1))+N(IF(L24="","",1))+N(IF(C24="","",1)))</f>
        <v>2</v>
      </c>
      <c r="R24" s="454"/>
      <c r="S24" s="175">
        <f>IF(AND(C24="",I24="",L24=""),"",C24+I24+L24)</f>
        <v>0</v>
      </c>
      <c r="T24" s="176">
        <f>IF(AND(D24="",J24="",M24=""),"",D24+J24+M24)</f>
        <v>12</v>
      </c>
      <c r="U24" s="541">
        <f>IF(Q24="","",ROUND(O24/Q24,2))</f>
        <v>0</v>
      </c>
      <c r="V24" s="542"/>
      <c r="W24" s="473">
        <f>IF(Q24=0,"",IF(O24=O22,IF(C24&lt;D24,0,1),0)+IF(O24=O23,IF(F24&lt;G24,0,1),0)+IF(O24=O25,IF(L24&lt;M24,0,1),0))</f>
        <v>1</v>
      </c>
      <c r="X24" s="473"/>
      <c r="Y24" s="541">
        <f>IF(Q24="","",ROUND((S24-T24)/Q24,2))</f>
        <v>-6</v>
      </c>
      <c r="Z24" s="542"/>
      <c r="AA24" s="541">
        <f>IF(Q24="","",ROUND(S24/Q24,2))</f>
        <v>0</v>
      </c>
      <c r="AB24" s="543"/>
      <c r="AC24" s="276">
        <f>IF(SUM(C24:N24)=0,0,U24*1000000+Y24*1000+AA24)</f>
        <v>-6000</v>
      </c>
      <c r="AD24" s="537">
        <f>IF(AC24=0,"",IF(LARGE(AC$22:AC$25,1)=AC24,1,IF(LARGE(AC$22:AC$25,2)=AC24,2,IF(LARGE(AC$22:AC$25,3)=AC24,3,IF(LARGE(AC$22:AC$25,4)=AC24,4,-1)))))</f>
        <v>3</v>
      </c>
      <c r="AE24" s="538"/>
    </row>
    <row r="25" spans="1:31" ht="24.75" customHeight="1" hidden="1" thickBot="1">
      <c r="A25" s="257" t="e">
        <f>'SKUPINY BC3'!B26</f>
        <v>#N/A</v>
      </c>
      <c r="B25" s="257" t="e">
        <f>'SKUPINY BC3'!C26</f>
        <v>#N/A</v>
      </c>
      <c r="C25" s="259">
        <f>IF(M22="","",M22)</f>
      </c>
      <c r="D25" s="265">
        <f>IF(L22="","",L22)</f>
      </c>
      <c r="E25" s="266"/>
      <c r="F25" s="260">
        <f>IF(M23="","",M23)</f>
      </c>
      <c r="G25" s="260">
        <f>IF(L23="","",L23)</f>
      </c>
      <c r="H25" s="266"/>
      <c r="I25" s="260">
        <f>IF(M24="","",M24)</f>
      </c>
      <c r="J25" s="260">
        <f>IF(L24="","",L24)</f>
      </c>
      <c r="K25" s="266"/>
      <c r="L25" s="261"/>
      <c r="M25" s="261"/>
      <c r="N25" s="194"/>
      <c r="O25" s="461">
        <f>IF($C25&gt;$D25,1,0)+IF($F25&gt;$G25,1,0)+IF($I25&gt;$J25,1,0)+IF(L25&gt;M25,1,0)+$E25+$H25+$K25+N25</f>
        <v>0</v>
      </c>
      <c r="P25" s="462"/>
      <c r="Q25" s="462">
        <f>SUM(N(IF(F25="","",1))+N(IF(I25="","",1))+N(IF(L25="","",1))+N(IF(C25="","",1)))</f>
        <v>0</v>
      </c>
      <c r="R25" s="462"/>
      <c r="S25" s="185">
        <f>IF(AND(C25="",F25="",I25=""),"",C25+F25+I25)</f>
      </c>
      <c r="T25" s="186">
        <f>IF(AND(D25="",G25="",J25=""),"",D25+G25+J25)</f>
      </c>
      <c r="U25" s="432" t="e">
        <f>IF(Q25="","",ROUND(O25/Q25,2))</f>
        <v>#DIV/0!</v>
      </c>
      <c r="V25" s="433"/>
      <c r="W25" s="468">
        <f>IF(Q25=0,"",IF(O25=O22,IF(C25&lt;D25,0,1),0)+IF(O25=O23,IF(F25&lt;G25,0,1),0)+IF(O25=O24,IF(I25&lt;J25,0,1),0))</f>
      </c>
      <c r="X25" s="468"/>
      <c r="Y25" s="432" t="e">
        <f>IF(Q25="","",(S25-T25)/Q25)</f>
        <v>#VALUE!</v>
      </c>
      <c r="Z25" s="433"/>
      <c r="AA25" s="432" t="e">
        <f>IF(Q25="","",ROUND(S25/Q25,2))</f>
        <v>#VALUE!</v>
      </c>
      <c r="AB25" s="434"/>
      <c r="AC25" s="277"/>
      <c r="AD25" s="539">
        <f>IF(AC25=0,"",IF(LARGE(AC$22:AC$25,1)=AC25,1,IF(LARGE(AC$22:AC$25,2)=AC25,2,IF(LARGE(AC$22:AC$25,3)=AC25,3,IF(LARGE(AC$22:AC$25,4)=AC25,4,-1)))))</f>
      </c>
      <c r="AE25" s="540"/>
    </row>
    <row r="26" ht="15" hidden="1" thickBot="1"/>
    <row r="27" spans="1:31" s="188" customFormat="1" ht="66.75" customHeight="1" hidden="1" thickBot="1">
      <c r="A27" s="486" t="s">
        <v>36</v>
      </c>
      <c r="B27" s="487"/>
      <c r="C27" s="533" t="e">
        <f>B28</f>
        <v>#N/A</v>
      </c>
      <c r="D27" s="534"/>
      <c r="E27" s="270"/>
      <c r="F27" s="535" t="e">
        <f>B29</f>
        <v>#N/A</v>
      </c>
      <c r="G27" s="534"/>
      <c r="H27" s="270"/>
      <c r="I27" s="535" t="e">
        <f>B30</f>
        <v>#N/A</v>
      </c>
      <c r="J27" s="534"/>
      <c r="K27" s="270"/>
      <c r="L27" s="534"/>
      <c r="M27" s="536"/>
      <c r="N27" s="193"/>
      <c r="O27" s="484" t="s">
        <v>77</v>
      </c>
      <c r="P27" s="530"/>
      <c r="Q27" s="484" t="s">
        <v>78</v>
      </c>
      <c r="R27" s="530"/>
      <c r="S27" s="531" t="s">
        <v>39</v>
      </c>
      <c r="T27" s="530"/>
      <c r="U27" s="531" t="s">
        <v>79</v>
      </c>
      <c r="V27" s="530"/>
      <c r="W27" s="450" t="s">
        <v>80</v>
      </c>
      <c r="X27" s="449"/>
      <c r="Y27" s="531" t="s">
        <v>80</v>
      </c>
      <c r="Z27" s="530"/>
      <c r="AA27" s="531" t="s">
        <v>81</v>
      </c>
      <c r="AB27" s="532"/>
      <c r="AC27" s="202"/>
      <c r="AD27" s="484" t="s">
        <v>44</v>
      </c>
      <c r="AE27" s="485"/>
    </row>
    <row r="28" spans="1:31" ht="24.75" customHeight="1" hidden="1">
      <c r="A28" s="249" t="e">
        <f>'SKUPINY BC3'!B31</f>
        <v>#N/A</v>
      </c>
      <c r="B28" s="267" t="e">
        <f>'SKUPINY BC3'!C31</f>
        <v>#N/A</v>
      </c>
      <c r="C28" s="206"/>
      <c r="D28" s="207"/>
      <c r="E28" s="221"/>
      <c r="F28" s="208">
        <v>4</v>
      </c>
      <c r="G28" s="208">
        <v>9</v>
      </c>
      <c r="H28" s="221"/>
      <c r="I28" s="208">
        <v>14</v>
      </c>
      <c r="J28" s="208">
        <v>1</v>
      </c>
      <c r="K28" s="221"/>
      <c r="L28" s="226"/>
      <c r="M28" s="271"/>
      <c r="N28" s="258"/>
      <c r="O28" s="478">
        <f>IF($C28&gt;$D28,1,0)+IF($F28&gt;$G28,1,0)+IF($I28&gt;$J28,1,0)+IF(L28&gt;M28,1,0)+$E28+$H28+$K28+N28</f>
        <v>1</v>
      </c>
      <c r="P28" s="479"/>
      <c r="Q28" s="479">
        <f>SUM(N(IF(F28="","",1))+N(IF(I28="","",1))+N(IF(L28="","",1))+N(IF(C28="","",1)))</f>
        <v>2</v>
      </c>
      <c r="R28" s="479"/>
      <c r="S28" s="210">
        <f>IF(AND(F28="",I28="",L28=""),"",F28+I28+L28)</f>
        <v>18</v>
      </c>
      <c r="T28" s="210">
        <f>IF(AND(G28="",J28="",M28=""),"",G28+J28+M28)</f>
        <v>10</v>
      </c>
      <c r="U28" s="529">
        <f>IF(Q28="","",ROUND(O28/Q28,2))</f>
        <v>0.5</v>
      </c>
      <c r="V28" s="529"/>
      <c r="W28" s="445">
        <f>IF(O28="","",ROUND((Q28-R28)/O28,2))</f>
        <v>2</v>
      </c>
      <c r="X28" s="446"/>
      <c r="Y28" s="529">
        <f>IF(Q28="","",ROUND((S28-T28)/Q28,2))</f>
        <v>4</v>
      </c>
      <c r="Z28" s="529"/>
      <c r="AA28" s="529">
        <f>IF(Q28="","",ROUND(S28/Q28,2))</f>
        <v>9</v>
      </c>
      <c r="AB28" s="529"/>
      <c r="AC28" s="278">
        <f>IF(SUM(C28:N28)=0,0,U28*1000000+Y28*1000+AA28)</f>
        <v>504009</v>
      </c>
      <c r="AD28" s="527">
        <f>IF(AC28=0,"",IF(LARGE(AC$28:AC$31,1)=AC28,1,IF(LARGE(AC$28:AC$31,2)=AC28,2,IF(LARGE(AC$28:AC$31,3)=AC28,3,IF(LARGE(AC$28:AC$31,4)=AC28,4,-1)))))</f>
        <v>2</v>
      </c>
      <c r="AE28" s="528"/>
    </row>
    <row r="29" spans="1:31" ht="24.75" customHeight="1" hidden="1">
      <c r="A29" s="251" t="e">
        <f>'SKUPINY BC3'!B32</f>
        <v>#N/A</v>
      </c>
      <c r="B29" s="268" t="e">
        <f>'SKUPINY BC3'!C32</f>
        <v>#N/A</v>
      </c>
      <c r="C29" s="212">
        <f>IF(G28="","",G28)</f>
        <v>9</v>
      </c>
      <c r="D29" s="204">
        <f>IF(F28="","",F28)</f>
        <v>4</v>
      </c>
      <c r="E29" s="200"/>
      <c r="F29" s="203"/>
      <c r="G29" s="203"/>
      <c r="H29" s="200"/>
      <c r="I29" s="204">
        <v>10</v>
      </c>
      <c r="J29" s="204">
        <v>1</v>
      </c>
      <c r="K29" s="200"/>
      <c r="L29" s="204"/>
      <c r="M29" s="272"/>
      <c r="N29" s="179"/>
      <c r="O29" s="470">
        <f>IF($C29&gt;$D29,1,0)+IF($F29&gt;$G29,1,0)+IF($I29&gt;$J29,1,0)+IF(L29&gt;M29,1,0)+$E29+$H29+$K29+N29</f>
        <v>2</v>
      </c>
      <c r="P29" s="471"/>
      <c r="Q29" s="471">
        <f>SUM(N(IF(F29="","",1))+N(IF(I29="","",1))+N(IF(L29="","",1))+N(IF(C29="","",1)))</f>
        <v>2</v>
      </c>
      <c r="R29" s="471"/>
      <c r="S29" s="205">
        <f>IF(AND(C29="",I29="",L29=""),"",C29+I29+L29)</f>
        <v>19</v>
      </c>
      <c r="T29" s="205">
        <f>IF(AND(D29="",J29="",M29=""),"",D29+J29+M29)</f>
        <v>5</v>
      </c>
      <c r="U29" s="526">
        <f>IF(Q29="","",ROUND(O29/Q29,2))</f>
        <v>1</v>
      </c>
      <c r="V29" s="526"/>
      <c r="W29" s="438">
        <f>IF(O29="","",ROUND((Q29-R29)/O29,2))</f>
        <v>1</v>
      </c>
      <c r="X29" s="439"/>
      <c r="Y29" s="526">
        <f>IF(Q29="","",ROUND((S29-T29)/Q29,2))</f>
        <v>7</v>
      </c>
      <c r="Z29" s="526"/>
      <c r="AA29" s="526">
        <f>IF(Q29="","",ROUND(S29/Q29,2))</f>
        <v>9.5</v>
      </c>
      <c r="AB29" s="526"/>
      <c r="AC29" s="279">
        <f>IF(SUM(C29:N29)=0,0,U29*1000000+Y29*1000+AA29)</f>
        <v>1007009.5</v>
      </c>
      <c r="AD29" s="523">
        <f>IF(AC29=0,"",IF(LARGE(AC$28:AC$31,1)=AC29,1,IF(LARGE(AC$28:AC$31,2)=AC29,2,IF(LARGE(AC$28:AC$31,3)=AC29,3,IF(LARGE(AC$28:AC$31,4)=AC29,4,-1)))))</f>
        <v>1</v>
      </c>
      <c r="AE29" s="492"/>
    </row>
    <row r="30" spans="1:31" ht="24.75" customHeight="1" hidden="1">
      <c r="A30" s="251" t="e">
        <f>'SKUPINY BC3'!B33</f>
        <v>#N/A</v>
      </c>
      <c r="B30" s="268" t="e">
        <f>'SKUPINY BC3'!C33</f>
        <v>#N/A</v>
      </c>
      <c r="C30" s="212">
        <f>IF(J28="","",J28)</f>
        <v>1</v>
      </c>
      <c r="D30" s="204">
        <f>IF(I28="","",I28)</f>
        <v>14</v>
      </c>
      <c r="E30" s="200"/>
      <c r="F30" s="204">
        <f>IF(J29="","",J29)</f>
        <v>1</v>
      </c>
      <c r="G30" s="204">
        <f>IF(I29="","",I29)</f>
        <v>10</v>
      </c>
      <c r="H30" s="200"/>
      <c r="I30" s="203"/>
      <c r="J30" s="203"/>
      <c r="K30" s="200"/>
      <c r="L30" s="204"/>
      <c r="M30" s="272"/>
      <c r="N30" s="198"/>
      <c r="O30" s="470">
        <f>IF($C30&gt;$D30,1,0)+IF($F30&gt;$G30,1,0)+IF($I30&gt;$J30,1,0)+IF(L30&gt;M30,1,0)+$E30+$H30+$K30+N30</f>
        <v>0</v>
      </c>
      <c r="P30" s="471"/>
      <c r="Q30" s="471">
        <f>SUM(N(IF(F30="","",1))+N(IF(I30="","",1))+N(IF(L30="","",1))+N(IF(C30="","",1)))</f>
        <v>2</v>
      </c>
      <c r="R30" s="471"/>
      <c r="S30" s="205">
        <f>IF(AND(C30="",I30="",L30=""),"",C30+I30+L30)</f>
        <v>1</v>
      </c>
      <c r="T30" s="205">
        <f>IF(AND(D30="",J30="",M30=""),"",D30+J30+M30)</f>
        <v>14</v>
      </c>
      <c r="U30" s="526">
        <f>IF(Q30="","",ROUND(O30/Q30,2))</f>
        <v>0</v>
      </c>
      <c r="V30" s="526"/>
      <c r="W30" s="438" t="e">
        <f>IF(O30="","",ROUND((Q30-R30)/O30,2))</f>
        <v>#DIV/0!</v>
      </c>
      <c r="X30" s="439"/>
      <c r="Y30" s="526">
        <f>IF(Q30="","",ROUND((S30-T30)/Q30,2))</f>
        <v>-6.5</v>
      </c>
      <c r="Z30" s="526"/>
      <c r="AA30" s="526">
        <f>IF(Q30="","",ROUND(S30/Q30,2))</f>
        <v>0.5</v>
      </c>
      <c r="AB30" s="526"/>
      <c r="AC30" s="279">
        <f>IF(SUM(C30:N30)=0,0,U30*1000000+Y30*1000+AA30)</f>
        <v>-6499.5</v>
      </c>
      <c r="AD30" s="523">
        <f>IF(AC30=0,"",IF(LARGE(AC$28:AC$31,1)=AC30,1,IF(LARGE(AC$28:AC$31,2)=AC30,2,IF(LARGE(AC$28:AC$31,3)=AC30,3,IF(LARGE(AC$28:AC$31,4)=AC30,4,-1)))))</f>
        <v>3</v>
      </c>
      <c r="AE30" s="492"/>
    </row>
    <row r="31" spans="1:31" ht="24.75" customHeight="1" hidden="1" thickBot="1">
      <c r="A31" s="253" t="e">
        <f>'SKUPINY BC3'!B34</f>
        <v>#N/A</v>
      </c>
      <c r="B31" s="269" t="e">
        <f>'SKUPINY BC3'!C34</f>
        <v>#N/A</v>
      </c>
      <c r="C31" s="213">
        <f>IF(M28="","",M28)</f>
      </c>
      <c r="D31" s="227">
        <f>IF(L28="","",L28)</f>
      </c>
      <c r="E31" s="222"/>
      <c r="F31" s="214">
        <f>IF(M29="","",M29)</f>
      </c>
      <c r="G31" s="214">
        <f>IF(L29="","",L29)</f>
      </c>
      <c r="H31" s="222"/>
      <c r="I31" s="214">
        <f>IF(M30="","",M30)</f>
      </c>
      <c r="J31" s="214">
        <f>IF(L30="","",L30)</f>
      </c>
      <c r="K31" s="222"/>
      <c r="L31" s="215"/>
      <c r="M31" s="273"/>
      <c r="N31" s="194"/>
      <c r="O31" s="453">
        <f>IF($C31&gt;$D31,1,0)+IF($F31&gt;$G31,1,0)+IF($I31&gt;$J31,1,0)+IF(L31&gt;M31,1,0)+$E31+$H31+$K31+N31</f>
        <v>0</v>
      </c>
      <c r="P31" s="454"/>
      <c r="Q31" s="454">
        <f>SUM(N(IF(F31="","",1))+N(IF(I31="","",1))+N(IF(L31="","",1))+N(IF(C31="","",1)))</f>
        <v>0</v>
      </c>
      <c r="R31" s="454"/>
      <c r="S31" s="216">
        <f>IF(AND(C31="",F31="",I31=""),"",C31+F31+I31)</f>
      </c>
      <c r="T31" s="216">
        <f>IF(AND(D31="",G31="",J31=""),"",D31+G31+J31)</f>
      </c>
      <c r="U31" s="524" t="e">
        <f>IF(Q31="","",ROUND(O31/Q31,2))</f>
        <v>#DIV/0!</v>
      </c>
      <c r="V31" s="524"/>
      <c r="W31" s="432"/>
      <c r="X31" s="433"/>
      <c r="Y31" s="524" t="e">
        <f>IF(Q31="","",(S31-T31)/Q31)</f>
        <v>#VALUE!</v>
      </c>
      <c r="Z31" s="524"/>
      <c r="AA31" s="524" t="e">
        <f>IF(Q31="","",ROUND(S31/Q31,2))</f>
        <v>#VALUE!</v>
      </c>
      <c r="AB31" s="524"/>
      <c r="AC31" s="280"/>
      <c r="AD31" s="525">
        <f>IF(AC31=0,"",IF(LARGE(AC$28:AC$31,1)=AC31,1,IF(LARGE(AC$28:AC$31,2)=AC31,2,IF(LARGE(AC$28:AC$31,3)=AC31,3,IF(LARGE(AC$28:AC$31,4)=AC31,4,-1)))))</f>
      </c>
      <c r="AE31" s="475"/>
    </row>
    <row r="32" ht="14.25" hidden="1"/>
  </sheetData>
  <sheetProtection/>
  <mergeCells count="178">
    <mergeCell ref="W30:X30"/>
    <mergeCell ref="W31:X31"/>
    <mergeCell ref="W23:X23"/>
    <mergeCell ref="W24:X24"/>
    <mergeCell ref="W25:X25"/>
    <mergeCell ref="W27:X27"/>
    <mergeCell ref="W28:X28"/>
    <mergeCell ref="W29:X29"/>
    <mergeCell ref="W16:X16"/>
    <mergeCell ref="W17:X17"/>
    <mergeCell ref="W18:X18"/>
    <mergeCell ref="W19:X19"/>
    <mergeCell ref="W21:X21"/>
    <mergeCell ref="W22:X22"/>
    <mergeCell ref="W9:X9"/>
    <mergeCell ref="W10:X10"/>
    <mergeCell ref="W11:X11"/>
    <mergeCell ref="W12:X12"/>
    <mergeCell ref="W13:X13"/>
    <mergeCell ref="Y12:Z12"/>
    <mergeCell ref="A1:F1"/>
    <mergeCell ref="G1:AE1"/>
    <mergeCell ref="A2:F2"/>
    <mergeCell ref="G2:AE2"/>
    <mergeCell ref="A3:F3"/>
    <mergeCell ref="G3:AE3"/>
    <mergeCell ref="A4:F4"/>
    <mergeCell ref="A5:F5"/>
    <mergeCell ref="G5:AE5"/>
    <mergeCell ref="A6:F6"/>
    <mergeCell ref="G6:AE6"/>
    <mergeCell ref="G4:AE4"/>
    <mergeCell ref="A7:F7"/>
    <mergeCell ref="G7:AE7"/>
    <mergeCell ref="A9:B9"/>
    <mergeCell ref="C9:D9"/>
    <mergeCell ref="F9:G9"/>
    <mergeCell ref="I9:J9"/>
    <mergeCell ref="L9:M9"/>
    <mergeCell ref="O9:P9"/>
    <mergeCell ref="Q9:R9"/>
    <mergeCell ref="S9:T9"/>
    <mergeCell ref="U9:V9"/>
    <mergeCell ref="Y9:Z9"/>
    <mergeCell ref="AA9:AB9"/>
    <mergeCell ref="AD9:AE9"/>
    <mergeCell ref="O10:P10"/>
    <mergeCell ref="Q10:R10"/>
    <mergeCell ref="U10:V10"/>
    <mergeCell ref="Y10:Z10"/>
    <mergeCell ref="AD10:AE10"/>
    <mergeCell ref="AA10:AB10"/>
    <mergeCell ref="O11:P11"/>
    <mergeCell ref="Q11:R11"/>
    <mergeCell ref="U11:V11"/>
    <mergeCell ref="Y11:Z11"/>
    <mergeCell ref="AD11:AE11"/>
    <mergeCell ref="AD12:AE12"/>
    <mergeCell ref="AA11:AB11"/>
    <mergeCell ref="AA12:AB12"/>
    <mergeCell ref="O13:P13"/>
    <mergeCell ref="Q13:R13"/>
    <mergeCell ref="U13:V13"/>
    <mergeCell ref="Y13:Z13"/>
    <mergeCell ref="AD13:AE13"/>
    <mergeCell ref="O12:P12"/>
    <mergeCell ref="Q12:R12"/>
    <mergeCell ref="U12:V12"/>
    <mergeCell ref="AA13:AB13"/>
    <mergeCell ref="AD15:AE15"/>
    <mergeCell ref="A15:B15"/>
    <mergeCell ref="C15:D15"/>
    <mergeCell ref="F15:G15"/>
    <mergeCell ref="I15:J15"/>
    <mergeCell ref="L15:M15"/>
    <mergeCell ref="O15:P15"/>
    <mergeCell ref="Q16:R16"/>
    <mergeCell ref="U16:V16"/>
    <mergeCell ref="Y16:Z16"/>
    <mergeCell ref="AA16:AB16"/>
    <mergeCell ref="Q15:R15"/>
    <mergeCell ref="S15:T15"/>
    <mergeCell ref="U15:V15"/>
    <mergeCell ref="Y15:Z15"/>
    <mergeCell ref="AA15:AB15"/>
    <mergeCell ref="W15:X15"/>
    <mergeCell ref="Y18:Z18"/>
    <mergeCell ref="AA18:AB18"/>
    <mergeCell ref="AD16:AE16"/>
    <mergeCell ref="O17:P17"/>
    <mergeCell ref="Q17:R17"/>
    <mergeCell ref="U17:V17"/>
    <mergeCell ref="Y17:Z17"/>
    <mergeCell ref="AA17:AB17"/>
    <mergeCell ref="AD17:AE17"/>
    <mergeCell ref="O16:P16"/>
    <mergeCell ref="AD18:AE18"/>
    <mergeCell ref="O19:P19"/>
    <mergeCell ref="Q19:R19"/>
    <mergeCell ref="U19:V19"/>
    <mergeCell ref="Y19:Z19"/>
    <mergeCell ref="AA19:AB19"/>
    <mergeCell ref="AD19:AE19"/>
    <mergeCell ref="O18:P18"/>
    <mergeCell ref="Q18:R18"/>
    <mergeCell ref="U18:V18"/>
    <mergeCell ref="AD21:AE21"/>
    <mergeCell ref="A21:B21"/>
    <mergeCell ref="C21:D21"/>
    <mergeCell ref="F21:G21"/>
    <mergeCell ref="I21:J21"/>
    <mergeCell ref="L21:M21"/>
    <mergeCell ref="O21:P21"/>
    <mergeCell ref="Q22:R22"/>
    <mergeCell ref="U22:V22"/>
    <mergeCell ref="Y22:Z22"/>
    <mergeCell ref="AA22:AB22"/>
    <mergeCell ref="Q21:R21"/>
    <mergeCell ref="S21:T21"/>
    <mergeCell ref="U21:V21"/>
    <mergeCell ref="Y21:Z21"/>
    <mergeCell ref="AA21:AB21"/>
    <mergeCell ref="Y24:Z24"/>
    <mergeCell ref="AA24:AB24"/>
    <mergeCell ref="AD22:AE22"/>
    <mergeCell ref="O23:P23"/>
    <mergeCell ref="Q23:R23"/>
    <mergeCell ref="U23:V23"/>
    <mergeCell ref="Y23:Z23"/>
    <mergeCell ref="AA23:AB23"/>
    <mergeCell ref="AD23:AE23"/>
    <mergeCell ref="O22:P22"/>
    <mergeCell ref="AD24:AE24"/>
    <mergeCell ref="O25:P25"/>
    <mergeCell ref="Q25:R25"/>
    <mergeCell ref="U25:V25"/>
    <mergeCell ref="Y25:Z25"/>
    <mergeCell ref="AA25:AB25"/>
    <mergeCell ref="AD25:AE25"/>
    <mergeCell ref="O24:P24"/>
    <mergeCell ref="Q24:R24"/>
    <mergeCell ref="U24:V24"/>
    <mergeCell ref="AD27:AE27"/>
    <mergeCell ref="A27:B27"/>
    <mergeCell ref="C27:D27"/>
    <mergeCell ref="F27:G27"/>
    <mergeCell ref="I27:J27"/>
    <mergeCell ref="L27:M27"/>
    <mergeCell ref="O27:P27"/>
    <mergeCell ref="Q28:R28"/>
    <mergeCell ref="U28:V28"/>
    <mergeCell ref="Y28:Z28"/>
    <mergeCell ref="AA28:AB28"/>
    <mergeCell ref="Q27:R27"/>
    <mergeCell ref="S27:T27"/>
    <mergeCell ref="U27:V27"/>
    <mergeCell ref="Y27:Z27"/>
    <mergeCell ref="AA27:AB27"/>
    <mergeCell ref="Y30:Z30"/>
    <mergeCell ref="AA30:AB30"/>
    <mergeCell ref="AD28:AE28"/>
    <mergeCell ref="O29:P29"/>
    <mergeCell ref="Q29:R29"/>
    <mergeCell ref="U29:V29"/>
    <mergeCell ref="Y29:Z29"/>
    <mergeCell ref="AA29:AB29"/>
    <mergeCell ref="AD29:AE29"/>
    <mergeCell ref="O28:P28"/>
    <mergeCell ref="AD30:AE30"/>
    <mergeCell ref="O31:P31"/>
    <mergeCell ref="Q31:R31"/>
    <mergeCell ref="U31:V31"/>
    <mergeCell ref="Y31:Z31"/>
    <mergeCell ref="AA31:AB31"/>
    <mergeCell ref="AD31:AE31"/>
    <mergeCell ref="O30:P30"/>
    <mergeCell ref="Q30:R30"/>
    <mergeCell ref="U30:V30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r:id="rId1"/>
  <rowBreaks count="1" manualBreakCount="1">
    <brk id="1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Y44"/>
  <sheetViews>
    <sheetView zoomScalePageLayoutView="0" workbookViewId="0" topLeftCell="A3">
      <selection activeCell="C9" sqref="C9:G9"/>
    </sheetView>
  </sheetViews>
  <sheetFormatPr defaultColWidth="9.00390625" defaultRowHeight="12.75"/>
  <cols>
    <col min="1" max="1" width="10.625" style="0" customWidth="1"/>
    <col min="2" max="2" width="15.875" style="0" customWidth="1"/>
    <col min="3" max="3" width="3.375" style="0" customWidth="1"/>
    <col min="4" max="4" width="2.125" style="0" customWidth="1"/>
    <col min="5" max="5" width="11.50390625" style="0" customWidth="1"/>
    <col min="12" max="12" width="2.50390625" style="0" customWidth="1"/>
    <col min="14" max="14" width="2.37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355">
        <f>C11</f>
        <v>43239</v>
      </c>
      <c r="U3" s="355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356" t="s">
        <v>99</v>
      </c>
      <c r="D7" s="357"/>
      <c r="E7" s="357"/>
      <c r="F7" s="357"/>
      <c r="G7" s="35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5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500</v>
      </c>
      <c r="O8" s="9">
        <f>N8+1</f>
        <v>501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358" t="s">
        <v>59</v>
      </c>
      <c r="D9" s="358"/>
      <c r="E9" s="358"/>
      <c r="F9" s="358"/>
      <c r="G9" s="358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356"/>
      <c r="D10" s="357"/>
      <c r="E10" s="357"/>
      <c r="F10" s="357"/>
      <c r="G10" s="35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354">
        <v>43239</v>
      </c>
      <c r="D11" s="354"/>
      <c r="E11" s="354"/>
      <c r="F11" s="354"/>
      <c r="G11" s="35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T3:U3"/>
    <mergeCell ref="C7:G7"/>
    <mergeCell ref="C9:G9"/>
    <mergeCell ref="C10:G10"/>
    <mergeCell ref="C11:G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zoomScalePageLayoutView="0" workbookViewId="0" topLeftCell="A9">
      <selection activeCell="D28" sqref="D28"/>
    </sheetView>
  </sheetViews>
  <sheetFormatPr defaultColWidth="9.125" defaultRowHeight="19.5" customHeight="1"/>
  <cols>
    <col min="1" max="1" width="16.50390625" style="285" customWidth="1"/>
    <col min="2" max="4" width="26.375" style="281" customWidth="1"/>
    <col min="5" max="5" width="26.875" style="281" customWidth="1"/>
    <col min="6" max="16384" width="9.125" style="281" customWidth="1"/>
  </cols>
  <sheetData>
    <row r="1" spans="1:5" ht="19.5" customHeight="1">
      <c r="A1" s="509" t="s">
        <v>165</v>
      </c>
      <c r="B1" s="509"/>
      <c r="C1" s="509"/>
      <c r="D1" s="509"/>
      <c r="E1" s="509"/>
    </row>
    <row r="2" spans="1:5" ht="22.5" customHeight="1" thickBot="1">
      <c r="A2" s="510"/>
      <c r="B2" s="510"/>
      <c r="C2" s="510"/>
      <c r="D2" s="510"/>
      <c r="E2" s="510"/>
    </row>
    <row r="3" spans="1:5" ht="19.5" customHeight="1" thickBot="1">
      <c r="A3" s="511" t="s">
        <v>60</v>
      </c>
      <c r="B3" s="512"/>
      <c r="C3" s="512"/>
      <c r="D3" s="512"/>
      <c r="E3" s="513"/>
    </row>
    <row r="4" spans="1:5" ht="19.5" customHeight="1" thickBot="1">
      <c r="A4" s="234" t="s">
        <v>61</v>
      </c>
      <c r="B4" s="234" t="s">
        <v>62</v>
      </c>
      <c r="C4" s="235" t="s">
        <v>63</v>
      </c>
      <c r="D4" s="236" t="s">
        <v>89</v>
      </c>
      <c r="E4" s="235" t="s">
        <v>64</v>
      </c>
    </row>
    <row r="5" spans="1:5" ht="30" customHeight="1">
      <c r="A5" s="139">
        <v>0.4166666666666667</v>
      </c>
      <c r="B5" s="330" t="str">
        <f>'vysledky BC3'!B10</f>
        <v>Tižo M.</v>
      </c>
      <c r="C5" s="331" t="str">
        <f>'vysledky BC3'!B11</f>
        <v>Bielak M.</v>
      </c>
      <c r="D5" s="330" t="str">
        <f>'vysledky BC3'!B17</f>
        <v>Škvarnová Ľ.</v>
      </c>
      <c r="E5" s="331"/>
    </row>
    <row r="6" spans="1:5" ht="30" customHeight="1" thickBot="1">
      <c r="A6" s="140"/>
      <c r="B6" s="342" t="str">
        <f>'vysledky BC3'!B13</f>
        <v>Burianek A.</v>
      </c>
      <c r="C6" s="332" t="str">
        <f>'vysledky BC3'!B12</f>
        <v>Mizera Š.</v>
      </c>
      <c r="D6" s="340" t="str">
        <f>'vysledky BC3'!B18</f>
        <v>Januvka M.</v>
      </c>
      <c r="E6" s="332"/>
    </row>
    <row r="7" spans="1:5" ht="19.5" customHeight="1" thickBot="1">
      <c r="A7" s="138" t="s">
        <v>65</v>
      </c>
      <c r="B7" s="142" t="str">
        <f>C34</f>
        <v>Lukáš Tury</v>
      </c>
      <c r="C7" s="142" t="str">
        <f>A35</f>
        <v>Mária Lenártová</v>
      </c>
      <c r="D7" s="237" t="str">
        <f>A36</f>
        <v>Jozef Fejerčák</v>
      </c>
      <c r="E7" s="142"/>
    </row>
    <row r="8" spans="1:5" ht="30" customHeight="1">
      <c r="A8" s="139">
        <v>0.4791666666666667</v>
      </c>
      <c r="B8" s="330" t="str">
        <f>'vysledky BC3'!B10</f>
        <v>Tižo M.</v>
      </c>
      <c r="C8" s="331" t="str">
        <f>'vysledky BC3'!B11</f>
        <v>Bielak M.</v>
      </c>
      <c r="D8" s="330" t="str">
        <f>'vysledky BC3'!B16</f>
        <v>Klohna B.</v>
      </c>
      <c r="E8" s="331"/>
    </row>
    <row r="9" spans="1:5" ht="30" customHeight="1" thickBot="1">
      <c r="A9" s="140"/>
      <c r="B9" s="332" t="str">
        <f>'vysledky BC3'!B12</f>
        <v>Mizera Š.</v>
      </c>
      <c r="C9" s="342" t="str">
        <f>'vysledky BC3'!B13</f>
        <v>Burianek A.</v>
      </c>
      <c r="D9" s="340" t="str">
        <f>'vysledky BC3'!B18</f>
        <v>Januvka M.</v>
      </c>
      <c r="E9" s="332"/>
    </row>
    <row r="10" spans="1:5" ht="19.5" customHeight="1" thickBot="1">
      <c r="A10" s="141" t="s">
        <v>65</v>
      </c>
      <c r="B10" s="237" t="str">
        <f>B34</f>
        <v>Matúš Grega</v>
      </c>
      <c r="C10" s="142" t="str">
        <f>A35</f>
        <v>Mária Lenártová</v>
      </c>
      <c r="D10" s="238" t="str">
        <f>B36</f>
        <v>Janka Váleková</v>
      </c>
      <c r="E10" s="142"/>
    </row>
    <row r="11" spans="1:5" ht="19.5" customHeight="1" thickBot="1">
      <c r="A11" s="149" t="s">
        <v>167</v>
      </c>
      <c r="B11" s="520" t="s">
        <v>168</v>
      </c>
      <c r="C11" s="521"/>
      <c r="D11" s="521"/>
      <c r="E11" s="522"/>
    </row>
    <row r="12" spans="1:5" ht="30" customHeight="1">
      <c r="A12" s="139">
        <v>0.5625</v>
      </c>
      <c r="B12" s="330" t="str">
        <f>'vysledky BC3'!B10</f>
        <v>Tižo M.</v>
      </c>
      <c r="C12" s="331" t="str">
        <f>'vysledky BC3'!B12</f>
        <v>Mizera Š.</v>
      </c>
      <c r="D12" s="330" t="str">
        <f>'vysledky BC3'!B16</f>
        <v>Klohna B.</v>
      </c>
      <c r="E12" s="331"/>
    </row>
    <row r="13" spans="1:5" ht="30" customHeight="1" thickBot="1">
      <c r="A13" s="140"/>
      <c r="B13" s="332" t="str">
        <f>'vysledky BC3'!B11</f>
        <v>Bielak M.</v>
      </c>
      <c r="C13" s="342" t="str">
        <f>'vysledky BC3'!B13</f>
        <v>Burianek A.</v>
      </c>
      <c r="D13" s="340" t="str">
        <f>'vysledky BC3'!B17</f>
        <v>Škvarnová Ľ.</v>
      </c>
      <c r="E13" s="332"/>
    </row>
    <row r="14" spans="1:5" ht="19.5" customHeight="1" thickBot="1">
      <c r="A14" s="141" t="s">
        <v>65</v>
      </c>
      <c r="B14" s="142" t="str">
        <f>C36</f>
        <v>Ľubomír Svat</v>
      </c>
      <c r="C14" s="237" t="str">
        <f>A36</f>
        <v>Jozef Fejerčák</v>
      </c>
      <c r="D14" s="237" t="str">
        <f>C34</f>
        <v>Lukáš Tury</v>
      </c>
      <c r="E14" s="142"/>
    </row>
    <row r="15" spans="1:5" ht="30" customHeight="1" hidden="1">
      <c r="A15" s="145">
        <v>0.5520833333333334</v>
      </c>
      <c r="B15" s="330"/>
      <c r="C15" s="331"/>
      <c r="D15" s="330"/>
      <c r="E15" s="331"/>
    </row>
    <row r="16" spans="1:5" ht="30" customHeight="1" hidden="1" thickBot="1">
      <c r="A16" s="148"/>
      <c r="B16" s="332"/>
      <c r="C16" s="332"/>
      <c r="D16" s="340"/>
      <c r="E16" s="332"/>
    </row>
    <row r="17" spans="1:5" ht="19.5" customHeight="1" hidden="1" thickBot="1">
      <c r="A17" s="143" t="s">
        <v>65</v>
      </c>
      <c r="B17" s="238"/>
      <c r="C17" s="142"/>
      <c r="D17" s="142"/>
      <c r="E17" s="142"/>
    </row>
    <row r="18" spans="1:5" ht="30" customHeight="1" thickBot="1">
      <c r="A18" s="139">
        <v>0.625</v>
      </c>
      <c r="B18" s="330" t="str">
        <f>CONCATENATE(T('PAVÚK BC3'!M21:P24),"   ",T('PAVÚK BC3'!Q21:Z24))</f>
        <v>1. A   Tižo M.</v>
      </c>
      <c r="C18" s="330" t="str">
        <f>CONCATENATE(T('PAVÚK BC3'!M45:P48),"   ",T('PAVÚK BC3'!Q45:Z48))</f>
        <v>1. B   Klohna B.</v>
      </c>
      <c r="D18" s="330"/>
      <c r="E18" s="330"/>
    </row>
    <row r="19" spans="1:5" ht="30" customHeight="1" thickBot="1">
      <c r="A19" s="140" t="s">
        <v>92</v>
      </c>
      <c r="B19" s="330" t="str">
        <f>CONCATENATE(T('PAVÚK BC3'!M33:P36),"   ",T('PAVÚK BC3'!Q33:Z36))</f>
        <v>2. B   Škvarnová Ľ.</v>
      </c>
      <c r="C19" s="330" t="str">
        <f>CONCATENATE(T('PAVÚK BC3'!M57:P60),"   ",T('PAVÚK BC3'!Q57:Z60))</f>
        <v>2. A   Bielak M.</v>
      </c>
      <c r="D19" s="330"/>
      <c r="E19" s="330"/>
    </row>
    <row r="20" spans="1:5" ht="19.5" customHeight="1" thickBot="1">
      <c r="A20" s="141" t="s">
        <v>65</v>
      </c>
      <c r="B20" s="237" t="str">
        <f>B34</f>
        <v>Matúš Grega</v>
      </c>
      <c r="C20" s="237" t="str">
        <f>C35</f>
        <v>Vladimír Sceranka</v>
      </c>
      <c r="D20" s="238"/>
      <c r="E20" s="142"/>
    </row>
    <row r="21" spans="1:5" s="314" customFormat="1" ht="30" customHeight="1" thickBot="1">
      <c r="A21" s="318">
        <v>0.6875</v>
      </c>
      <c r="B21" s="333" t="str">
        <f>CONCATENATE(T('PAVÚK BC3'!AE27:AE30),"   ",T('PAVÚK BC3'!AF27:AO30))</f>
        <v>1. Finalista   Škvarnová Ľ.</v>
      </c>
      <c r="C21" s="333" t="str">
        <f>CONCATENATE(T('PAVÚK BC3'!B73:B76),"   ",T('PAVÚK BC3'!C73:L76))</f>
        <v>o 3. miesto 1   Tižo M.</v>
      </c>
      <c r="D21" s="333"/>
      <c r="E21" s="333"/>
    </row>
    <row r="22" spans="1:5" s="314" customFormat="1" ht="30" customHeight="1" thickBot="1">
      <c r="A22" s="319" t="s">
        <v>66</v>
      </c>
      <c r="B22" s="333" t="str">
        <f>CONCATENATE(T('PAVÚK BC3'!AE51:AE54),"   ",T('PAVÚK BC3'!AF51:AO54))</f>
        <v>2. Finalista   Bielak M.</v>
      </c>
      <c r="C22" s="333" t="str">
        <f>CONCATENATE(T('PAVÚK BC3'!B85:B88),"   ",T('PAVÚK BC3'!C85:L88))</f>
        <v>o 3. miesto 2   Klohna B.</v>
      </c>
      <c r="D22" s="333"/>
      <c r="E22" s="333"/>
    </row>
    <row r="23" spans="1:5" ht="19.5" customHeight="1" thickBot="1">
      <c r="A23" s="317" t="s">
        <v>65</v>
      </c>
      <c r="B23" s="142" t="str">
        <f>C36</f>
        <v>Ľubomír Svat</v>
      </c>
      <c r="C23" s="237" t="str">
        <f>A36</f>
        <v>Jozef Fejerčák</v>
      </c>
      <c r="D23" s="237"/>
      <c r="E23" s="142"/>
    </row>
    <row r="24" spans="1:5" ht="7.5" customHeight="1" thickBot="1">
      <c r="A24" s="143"/>
      <c r="B24" s="144"/>
      <c r="C24" s="146"/>
      <c r="D24" s="147"/>
      <c r="E24" s="282"/>
    </row>
    <row r="25" spans="1:5" ht="19.5" customHeight="1" thickBot="1">
      <c r="A25" s="149" t="s">
        <v>169</v>
      </c>
      <c r="B25" s="283" t="s">
        <v>67</v>
      </c>
      <c r="C25" s="150" t="s">
        <v>68</v>
      </c>
      <c r="D25" s="284" t="s">
        <v>69</v>
      </c>
      <c r="E25" s="284"/>
    </row>
    <row r="26" spans="3:5" ht="6.75" customHeight="1" thickBot="1">
      <c r="C26" s="286"/>
      <c r="D26" s="286"/>
      <c r="E26" s="286"/>
    </row>
    <row r="27" spans="1:5" ht="19.5" customHeight="1">
      <c r="A27" s="564" t="s">
        <v>164</v>
      </c>
      <c r="B27" s="308" t="s">
        <v>33</v>
      </c>
      <c r="C27" s="308" t="s">
        <v>34</v>
      </c>
      <c r="E27" s="287"/>
    </row>
    <row r="28" spans="1:5" ht="19.5" customHeight="1">
      <c r="A28" s="565"/>
      <c r="B28" s="309" t="str">
        <f>'SKUPINY BC3'!H7</f>
        <v>301 Tižo M.</v>
      </c>
      <c r="C28" s="309" t="str">
        <f>'SKUPINY BC3'!H15</f>
        <v>302 Klohna B.</v>
      </c>
      <c r="E28" s="288"/>
    </row>
    <row r="29" spans="1:5" ht="19.5" customHeight="1">
      <c r="A29" s="565"/>
      <c r="B29" s="309" t="str">
        <f>'SKUPINY BC3'!H8</f>
        <v>303 Bielak M.</v>
      </c>
      <c r="C29" s="309" t="str">
        <f>'SKUPINY BC3'!H16</f>
        <v>304 Škvarnová Ľ.</v>
      </c>
      <c r="E29" s="288"/>
    </row>
    <row r="30" spans="1:5" ht="19.5" customHeight="1" thickBot="1">
      <c r="A30" s="566"/>
      <c r="B30" s="307" t="str">
        <f>'SKUPINY BC3'!H9</f>
        <v>305 Mizera Š.</v>
      </c>
      <c r="C30" s="307" t="str">
        <f>'SKUPINY BC3'!H17</f>
        <v>306 Januvka M.</v>
      </c>
      <c r="E30" s="288"/>
    </row>
    <row r="31" spans="1:5" ht="19.5" customHeight="1" hidden="1" thickBot="1">
      <c r="A31" s="349"/>
      <c r="B31" s="343" t="str">
        <f>'SKUPINY BC3'!H10</f>
        <v>307 Burianek A.</v>
      </c>
      <c r="C31" s="341"/>
      <c r="E31" s="288"/>
    </row>
    <row r="32" spans="2:4" ht="6.75" customHeight="1" thickBot="1">
      <c r="B32" s="285"/>
      <c r="D32" s="285"/>
    </row>
    <row r="33" spans="1:4" ht="19.5" customHeight="1">
      <c r="A33" s="517" t="s">
        <v>93</v>
      </c>
      <c r="B33" s="518"/>
      <c r="C33" s="518"/>
      <c r="D33" s="519"/>
    </row>
    <row r="34" spans="1:4" ht="19.5" customHeight="1">
      <c r="A34" s="334" t="s">
        <v>151</v>
      </c>
      <c r="B34" s="316" t="s">
        <v>155</v>
      </c>
      <c r="C34" s="310" t="s">
        <v>148</v>
      </c>
      <c r="D34" s="335" t="s">
        <v>114</v>
      </c>
    </row>
    <row r="35" spans="1:4" ht="19.5" customHeight="1">
      <c r="A35" s="334" t="s">
        <v>152</v>
      </c>
      <c r="B35" s="310" t="s">
        <v>147</v>
      </c>
      <c r="C35" s="315" t="s">
        <v>149</v>
      </c>
      <c r="D35" s="336"/>
    </row>
    <row r="36" spans="1:4" ht="19.5" customHeight="1" thickBot="1">
      <c r="A36" s="337" t="s">
        <v>153</v>
      </c>
      <c r="B36" s="338" t="s">
        <v>150</v>
      </c>
      <c r="C36" s="338" t="s">
        <v>154</v>
      </c>
      <c r="D36" s="339"/>
    </row>
    <row r="37" ht="19.5" customHeight="1">
      <c r="A37" s="281"/>
    </row>
    <row r="38" spans="4:5" ht="19.5" customHeight="1">
      <c r="D38" s="290"/>
      <c r="E38" s="290"/>
    </row>
    <row r="39" spans="4:5" ht="19.5" customHeight="1">
      <c r="D39" s="290"/>
      <c r="E39" s="290"/>
    </row>
    <row r="40" spans="4:5" ht="19.5" customHeight="1">
      <c r="D40" s="290"/>
      <c r="E40" s="290"/>
    </row>
    <row r="41" spans="1:5" ht="19.5" customHeight="1">
      <c r="A41" s="289"/>
      <c r="B41" s="290"/>
      <c r="C41" s="290"/>
      <c r="D41" s="290"/>
      <c r="E41" s="290"/>
    </row>
    <row r="42" spans="1:5" ht="19.5" customHeight="1">
      <c r="A42" s="152"/>
      <c r="B42" s="152"/>
      <c r="C42" s="152"/>
      <c r="D42" s="290"/>
      <c r="E42" s="290"/>
    </row>
    <row r="43" spans="1:5" ht="19.5" customHeight="1">
      <c r="A43" s="152"/>
      <c r="B43" s="152"/>
      <c r="C43" s="290"/>
      <c r="D43" s="290"/>
      <c r="E43" s="290"/>
    </row>
    <row r="44" spans="1:5" ht="19.5" customHeight="1">
      <c r="A44" s="152"/>
      <c r="B44" s="152"/>
      <c r="C44" s="290"/>
      <c r="D44" s="290"/>
      <c r="E44" s="290"/>
    </row>
    <row r="45" spans="1:5" ht="19.5" customHeight="1">
      <c r="A45" s="152"/>
      <c r="B45" s="152"/>
      <c r="C45" s="290"/>
      <c r="D45" s="290"/>
      <c r="E45" s="290"/>
    </row>
    <row r="46" spans="1:5" ht="19.5" customHeight="1">
      <c r="A46" s="152"/>
      <c r="B46" s="151"/>
      <c r="C46" s="290"/>
      <c r="D46" s="290"/>
      <c r="E46" s="290"/>
    </row>
    <row r="47" spans="1:3" ht="19.5" customHeight="1">
      <c r="A47" s="152"/>
      <c r="B47" s="290"/>
      <c r="C47" s="290"/>
    </row>
    <row r="48" spans="1:3" ht="19.5" customHeight="1">
      <c r="A48" s="289"/>
      <c r="B48" s="290"/>
      <c r="C48" s="290"/>
    </row>
    <row r="49" spans="1:3" ht="19.5" customHeight="1">
      <c r="A49" s="289"/>
      <c r="B49" s="290"/>
      <c r="C49" s="290"/>
    </row>
    <row r="50" spans="1:3" ht="19.5" customHeight="1">
      <c r="A50" s="289"/>
      <c r="B50" s="290"/>
      <c r="C50" s="290"/>
    </row>
    <row r="51" spans="1:3" ht="19.5" customHeight="1">
      <c r="A51" s="289"/>
      <c r="B51" s="290"/>
      <c r="C51" s="290"/>
    </row>
  </sheetData>
  <sheetProtection/>
  <mergeCells count="5">
    <mergeCell ref="A33:D33"/>
    <mergeCell ref="A3:E3"/>
    <mergeCell ref="A1:E2"/>
    <mergeCell ref="B11:E11"/>
    <mergeCell ref="A27:A30"/>
  </mergeCells>
  <printOptions horizontalCentered="1"/>
  <pageMargins left="0.25" right="0.25" top="0.75" bottom="0.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AD46"/>
  <sheetViews>
    <sheetView showGridLines="0" zoomScale="85" zoomScaleNormal="85" zoomScalePageLayoutView="0" workbookViewId="0" topLeftCell="A1">
      <selection activeCell="L22" sqref="L22"/>
    </sheetView>
  </sheetViews>
  <sheetFormatPr defaultColWidth="9.00390625" defaultRowHeight="12.75"/>
  <cols>
    <col min="1" max="1" width="3.375" style="0" customWidth="1"/>
    <col min="2" max="2" width="5.00390625" style="0" customWidth="1"/>
    <col min="3" max="4" width="11.50390625" style="0" customWidth="1"/>
    <col min="5" max="5" width="14.50390625" style="0" customWidth="1"/>
    <col min="6" max="6" width="31.375" style="0" customWidth="1"/>
    <col min="7" max="7" width="4.625" style="0" customWidth="1"/>
    <col min="8" max="8" width="3.00390625" style="0" customWidth="1"/>
    <col min="9" max="9" width="12.50390625" style="0" customWidth="1"/>
    <col min="10" max="10" width="5.125" style="0" customWidth="1"/>
    <col min="12" max="12" width="18.25390625" style="0" customWidth="1"/>
    <col min="13" max="13" width="20.50390625" style="0" customWidth="1"/>
    <col min="14" max="14" width="20.625" style="0" customWidth="1"/>
    <col min="16" max="17" width="11.50390625" style="0" customWidth="1"/>
  </cols>
  <sheetData>
    <row r="2" spans="2:10" ht="21">
      <c r="B2" s="20" t="s">
        <v>8</v>
      </c>
      <c r="C2" s="20"/>
      <c r="D2" s="20"/>
      <c r="E2" s="21">
        <f>IF(ISNUMBER('ÚDAJE BC1'!D8),'ÚDAJE BC1'!D8,"")</f>
        <v>2</v>
      </c>
      <c r="F2" s="21"/>
      <c r="G2" s="20"/>
      <c r="H2" s="20"/>
      <c r="I2" s="20"/>
      <c r="J2" s="20"/>
    </row>
    <row r="4" spans="2:10" ht="12.75">
      <c r="B4" s="22" t="s">
        <v>9</v>
      </c>
      <c r="C4" s="297" t="s">
        <v>10</v>
      </c>
      <c r="D4" s="23" t="s">
        <v>11</v>
      </c>
      <c r="E4" s="23" t="s">
        <v>12</v>
      </c>
      <c r="F4" s="303" t="s">
        <v>13</v>
      </c>
      <c r="G4" s="359" t="s">
        <v>14</v>
      </c>
      <c r="H4" s="359"/>
      <c r="I4" s="24" t="s">
        <v>15</v>
      </c>
      <c r="J4" s="25">
        <v>11</v>
      </c>
    </row>
    <row r="5" spans="2:30" ht="14.25">
      <c r="B5" s="293">
        <f>IF(ISNUMBER('ÚDAJE BC1'!O8),'ÚDAJE BC1'!O8,"")</f>
        <v>201</v>
      </c>
      <c r="C5" s="299" t="s">
        <v>117</v>
      </c>
      <c r="D5" s="295" t="s">
        <v>118</v>
      </c>
      <c r="E5" s="301" t="str">
        <f aca="true" t="shared" si="0" ref="E5:E15">C5&amp;" "&amp;LEFT(D5,1)&amp;"."</f>
        <v>Kurilák R.</v>
      </c>
      <c r="F5" s="299" t="s">
        <v>57</v>
      </c>
      <c r="G5" s="302" t="s">
        <v>16</v>
      </c>
      <c r="H5" s="255"/>
      <c r="I5" s="311">
        <v>1</v>
      </c>
      <c r="J5" s="28"/>
      <c r="K5" s="321"/>
      <c r="AC5">
        <v>2</v>
      </c>
      <c r="AD5" t="s">
        <v>17</v>
      </c>
    </row>
    <row r="6" spans="2:30" ht="14.25">
      <c r="B6" s="294">
        <f>B5+1</f>
        <v>202</v>
      </c>
      <c r="C6" s="300" t="s">
        <v>119</v>
      </c>
      <c r="D6" s="296" t="s">
        <v>94</v>
      </c>
      <c r="E6" s="301" t="str">
        <f t="shared" si="0"/>
        <v>Novota P.</v>
      </c>
      <c r="F6" s="299" t="s">
        <v>100</v>
      </c>
      <c r="G6" s="302" t="s">
        <v>18</v>
      </c>
      <c r="H6" s="255"/>
      <c r="I6" s="312">
        <v>2</v>
      </c>
      <c r="J6" s="30"/>
      <c r="K6" s="321"/>
      <c r="AC6">
        <v>3</v>
      </c>
      <c r="AD6" t="s">
        <v>19</v>
      </c>
    </row>
    <row r="7" spans="2:30" ht="14.25">
      <c r="B7" s="293">
        <f aca="true" t="shared" si="1" ref="B7:B43">B6+1</f>
        <v>203</v>
      </c>
      <c r="C7" s="300" t="s">
        <v>120</v>
      </c>
      <c r="D7" s="296" t="s">
        <v>121</v>
      </c>
      <c r="E7" s="301" t="str">
        <f t="shared" si="0"/>
        <v>Mezík R.</v>
      </c>
      <c r="F7" s="299" t="s">
        <v>100</v>
      </c>
      <c r="G7" s="302" t="s">
        <v>95</v>
      </c>
      <c r="H7" s="255"/>
      <c r="I7" s="311">
        <v>3</v>
      </c>
      <c r="J7" s="30"/>
      <c r="K7" s="321"/>
      <c r="AC7">
        <v>4</v>
      </c>
      <c r="AD7" t="s">
        <v>21</v>
      </c>
    </row>
    <row r="8" spans="2:30" ht="14.25">
      <c r="B8" s="294">
        <f t="shared" si="1"/>
        <v>204</v>
      </c>
      <c r="C8" s="300" t="s">
        <v>122</v>
      </c>
      <c r="D8" s="296" t="s">
        <v>123</v>
      </c>
      <c r="E8" s="301" t="str">
        <f>C8&amp;" "&amp;LEFT(D8,1)&amp;"."</f>
        <v>Kudláčová K.</v>
      </c>
      <c r="F8" s="299" t="s">
        <v>57</v>
      </c>
      <c r="G8" s="302" t="s">
        <v>96</v>
      </c>
      <c r="H8" s="255"/>
      <c r="I8" s="312">
        <v>4</v>
      </c>
      <c r="J8" s="30"/>
      <c r="K8" s="321"/>
      <c r="AC8">
        <v>5</v>
      </c>
      <c r="AD8" t="s">
        <v>23</v>
      </c>
    </row>
    <row r="9" spans="2:30" ht="14.25">
      <c r="B9" s="294">
        <f t="shared" si="1"/>
        <v>205</v>
      </c>
      <c r="C9" s="300" t="s">
        <v>124</v>
      </c>
      <c r="D9" s="296" t="s">
        <v>94</v>
      </c>
      <c r="E9" s="301" t="str">
        <f t="shared" si="0"/>
        <v>Minarech P.</v>
      </c>
      <c r="F9" s="299" t="s">
        <v>100</v>
      </c>
      <c r="G9" s="302" t="s">
        <v>20</v>
      </c>
      <c r="H9" s="255"/>
      <c r="I9" s="311">
        <v>5</v>
      </c>
      <c r="J9" s="32"/>
      <c r="K9" s="321"/>
      <c r="AC9">
        <v>6</v>
      </c>
      <c r="AD9" t="s">
        <v>25</v>
      </c>
    </row>
    <row r="10" spans="2:30" ht="14.25">
      <c r="B10" s="294">
        <f t="shared" si="1"/>
        <v>206</v>
      </c>
      <c r="C10" s="300" t="s">
        <v>125</v>
      </c>
      <c r="D10" s="296" t="s">
        <v>126</v>
      </c>
      <c r="E10" s="301" t="str">
        <f t="shared" si="0"/>
        <v>Jankechová E.</v>
      </c>
      <c r="F10" s="299" t="s">
        <v>100</v>
      </c>
      <c r="G10" s="302" t="s">
        <v>22</v>
      </c>
      <c r="H10" s="255"/>
      <c r="I10" s="312">
        <v>6</v>
      </c>
      <c r="K10" s="321"/>
      <c r="AC10">
        <v>7</v>
      </c>
      <c r="AD10" t="s">
        <v>27</v>
      </c>
    </row>
    <row r="11" spans="2:30" ht="14.25">
      <c r="B11" s="294">
        <f t="shared" si="1"/>
        <v>207</v>
      </c>
      <c r="C11" s="300" t="s">
        <v>127</v>
      </c>
      <c r="D11" s="296" t="s">
        <v>86</v>
      </c>
      <c r="E11" s="301" t="str">
        <f t="shared" si="0"/>
        <v>Riečičiar A.</v>
      </c>
      <c r="F11" s="299" t="s">
        <v>100</v>
      </c>
      <c r="G11" s="302" t="s">
        <v>26</v>
      </c>
      <c r="H11" s="255"/>
      <c r="I11" s="311">
        <v>7</v>
      </c>
      <c r="K11" s="321"/>
      <c r="AC11">
        <v>8</v>
      </c>
      <c r="AD11" t="s">
        <v>28</v>
      </c>
    </row>
    <row r="12" spans="2:30" ht="14.25">
      <c r="B12" s="294">
        <f t="shared" si="1"/>
        <v>208</v>
      </c>
      <c r="C12" s="300" t="s">
        <v>128</v>
      </c>
      <c r="D12" s="296" t="s">
        <v>94</v>
      </c>
      <c r="E12" s="301" t="str">
        <f>C12&amp;" "&amp;LEFT(D12,1)&amp;"."</f>
        <v>Vavrica P.</v>
      </c>
      <c r="F12" s="299" t="s">
        <v>100</v>
      </c>
      <c r="G12" s="305" t="s">
        <v>97</v>
      </c>
      <c r="H12" s="304"/>
      <c r="I12" s="312">
        <v>8</v>
      </c>
      <c r="K12" s="321"/>
      <c r="AC12">
        <v>9</v>
      </c>
      <c r="AD12" t="s">
        <v>29</v>
      </c>
    </row>
    <row r="13" spans="2:30" ht="14.25">
      <c r="B13" s="294">
        <f t="shared" si="1"/>
        <v>209</v>
      </c>
      <c r="C13" s="300" t="s">
        <v>129</v>
      </c>
      <c r="D13" s="296" t="s">
        <v>130</v>
      </c>
      <c r="E13" s="301" t="str">
        <f t="shared" si="0"/>
        <v>Melicherová N.</v>
      </c>
      <c r="F13" s="299" t="s">
        <v>100</v>
      </c>
      <c r="G13" s="305" t="s">
        <v>24</v>
      </c>
      <c r="H13" s="304"/>
      <c r="I13" s="311">
        <v>9</v>
      </c>
      <c r="K13" s="321"/>
      <c r="N13" s="33"/>
      <c r="O13" s="33"/>
      <c r="P13" s="34"/>
      <c r="Q13" s="33"/>
      <c r="R13" s="34"/>
      <c r="AC13">
        <v>10</v>
      </c>
      <c r="AD13" t="s">
        <v>30</v>
      </c>
    </row>
    <row r="14" spans="2:18" ht="14.25">
      <c r="B14" s="294">
        <f t="shared" si="1"/>
        <v>210</v>
      </c>
      <c r="C14" s="300" t="s">
        <v>131</v>
      </c>
      <c r="D14" s="296" t="s">
        <v>85</v>
      </c>
      <c r="E14" s="301" t="str">
        <f t="shared" si="0"/>
        <v>Breznay M.</v>
      </c>
      <c r="F14" s="299" t="s">
        <v>57</v>
      </c>
      <c r="G14" s="305" t="s">
        <v>116</v>
      </c>
      <c r="H14" s="304"/>
      <c r="I14" s="312">
        <v>10</v>
      </c>
      <c r="K14" s="321"/>
      <c r="N14" s="33"/>
      <c r="O14" s="33"/>
      <c r="P14" s="34"/>
      <c r="Q14" s="33"/>
      <c r="R14" s="34"/>
    </row>
    <row r="15" spans="2:18" ht="14.25">
      <c r="B15" s="294">
        <f t="shared" si="1"/>
        <v>211</v>
      </c>
      <c r="C15" s="300" t="s">
        <v>132</v>
      </c>
      <c r="D15" s="296" t="s">
        <v>133</v>
      </c>
      <c r="E15" s="301" t="str">
        <f t="shared" si="0"/>
        <v>Hlinka R.</v>
      </c>
      <c r="F15" s="299" t="s">
        <v>101</v>
      </c>
      <c r="G15" s="305" t="s">
        <v>135</v>
      </c>
      <c r="H15" s="304"/>
      <c r="I15" s="311">
        <v>11</v>
      </c>
      <c r="K15" s="321"/>
      <c r="N15" s="33"/>
      <c r="O15" s="33"/>
      <c r="P15" s="34"/>
      <c r="Q15" s="33"/>
      <c r="R15" s="34"/>
    </row>
    <row r="16" spans="2:18" ht="14.25">
      <c r="B16" s="29">
        <f t="shared" si="1"/>
        <v>212</v>
      </c>
      <c r="C16" s="300"/>
      <c r="D16" s="296"/>
      <c r="E16" s="301"/>
      <c r="F16" s="299"/>
      <c r="G16" s="362"/>
      <c r="H16" s="363"/>
      <c r="I16" s="135"/>
      <c r="K16" s="137"/>
      <c r="L16" s="320"/>
      <c r="M16" s="320"/>
      <c r="N16" s="33"/>
      <c r="O16" s="33"/>
      <c r="P16" s="34"/>
      <c r="Q16" s="33"/>
      <c r="R16" s="34"/>
    </row>
    <row r="17" spans="2:18" ht="14.25">
      <c r="B17" s="29">
        <f t="shared" si="1"/>
        <v>213</v>
      </c>
      <c r="C17" s="300"/>
      <c r="D17" s="296"/>
      <c r="E17" s="301"/>
      <c r="F17" s="299"/>
      <c r="G17" s="362"/>
      <c r="H17" s="363"/>
      <c r="I17" s="135"/>
      <c r="K17" s="137"/>
      <c r="L17" s="320"/>
      <c r="M17" s="320"/>
      <c r="N17" s="33"/>
      <c r="O17" s="33"/>
      <c r="P17" s="34"/>
      <c r="Q17" s="33"/>
      <c r="R17" s="34"/>
    </row>
    <row r="18" spans="2:18" ht="12.75">
      <c r="B18" s="29">
        <f t="shared" si="1"/>
        <v>214</v>
      </c>
      <c r="C18" s="298"/>
      <c r="D18" s="27"/>
      <c r="E18" s="26"/>
      <c r="F18" s="27"/>
      <c r="G18" s="360"/>
      <c r="H18" s="360"/>
      <c r="M18" s="34"/>
      <c r="N18" s="33"/>
      <c r="O18" s="33"/>
      <c r="P18" s="34"/>
      <c r="Q18" s="33"/>
      <c r="R18" s="34"/>
    </row>
    <row r="19" spans="2:18" ht="12.75">
      <c r="B19" s="29">
        <f t="shared" si="1"/>
        <v>215</v>
      </c>
      <c r="C19" s="133"/>
      <c r="D19" s="27"/>
      <c r="E19" s="26"/>
      <c r="F19" s="27"/>
      <c r="G19" s="360"/>
      <c r="H19" s="360"/>
      <c r="M19" s="34"/>
      <c r="N19" s="33"/>
      <c r="O19" s="33"/>
      <c r="P19" s="34"/>
      <c r="Q19" s="33"/>
      <c r="R19" s="34"/>
    </row>
    <row r="20" spans="2:18" ht="12.75">
      <c r="B20" s="29">
        <f t="shared" si="1"/>
        <v>216</v>
      </c>
      <c r="C20" s="27"/>
      <c r="D20" s="27"/>
      <c r="E20" s="26"/>
      <c r="F20" s="27"/>
      <c r="G20" s="360"/>
      <c r="H20" s="360"/>
      <c r="M20" s="34"/>
      <c r="N20" s="33"/>
      <c r="O20" s="33"/>
      <c r="P20" s="34"/>
      <c r="Q20" s="33"/>
      <c r="R20" s="34"/>
    </row>
    <row r="21" spans="2:18" ht="12.75">
      <c r="B21" s="29">
        <f t="shared" si="1"/>
        <v>217</v>
      </c>
      <c r="C21" s="27"/>
      <c r="D21" s="27"/>
      <c r="E21" s="26" t="str">
        <f>C21&amp;" "&amp;LEFT(D21,1)&amp;"."</f>
        <v> .</v>
      </c>
      <c r="F21" s="35"/>
      <c r="G21" s="360"/>
      <c r="H21" s="360"/>
      <c r="M21" s="34"/>
      <c r="N21" s="33"/>
      <c r="O21" s="33"/>
      <c r="P21" s="34"/>
      <c r="Q21" s="33"/>
      <c r="R21" s="34"/>
    </row>
    <row r="22" spans="2:18" ht="12.75">
      <c r="B22" s="29">
        <f t="shared" si="1"/>
        <v>218</v>
      </c>
      <c r="C22" s="27"/>
      <c r="D22" s="27"/>
      <c r="E22" s="26" t="str">
        <f>C22&amp;" "&amp;LEFT(D22,1)&amp;"."</f>
        <v> .</v>
      </c>
      <c r="F22" s="35"/>
      <c r="G22" s="360"/>
      <c r="H22" s="360"/>
      <c r="M22" s="34"/>
      <c r="N22" s="33"/>
      <c r="O22" s="33"/>
      <c r="P22" s="34"/>
      <c r="Q22" s="33"/>
      <c r="R22" s="34"/>
    </row>
    <row r="23" spans="2:18" ht="12.75">
      <c r="B23" s="29">
        <f t="shared" si="1"/>
        <v>219</v>
      </c>
      <c r="C23" s="26"/>
      <c r="D23" s="26"/>
      <c r="E23" s="26" t="str">
        <f aca="true" t="shared" si="2" ref="E23:E35">C23&amp;" "&amp;LEFT(D23,1)&amp;"."</f>
        <v> .</v>
      </c>
      <c r="F23" s="36"/>
      <c r="G23" s="360"/>
      <c r="H23" s="360"/>
      <c r="M23" s="34"/>
      <c r="N23" s="33"/>
      <c r="O23" s="33"/>
      <c r="P23" s="34"/>
      <c r="Q23" s="33"/>
      <c r="R23" s="34"/>
    </row>
    <row r="24" spans="2:8" ht="12.75">
      <c r="B24" s="29">
        <f t="shared" si="1"/>
        <v>220</v>
      </c>
      <c r="C24" s="26"/>
      <c r="D24" s="26"/>
      <c r="E24" s="26" t="str">
        <f t="shared" si="2"/>
        <v> .</v>
      </c>
      <c r="F24" s="36"/>
      <c r="G24" s="360"/>
      <c r="H24" s="360"/>
    </row>
    <row r="25" spans="2:8" ht="12.75">
      <c r="B25" s="29">
        <f t="shared" si="1"/>
        <v>221</v>
      </c>
      <c r="C25" s="26"/>
      <c r="D25" s="26"/>
      <c r="E25" s="26" t="str">
        <f t="shared" si="2"/>
        <v> .</v>
      </c>
      <c r="F25" s="36"/>
      <c r="G25" s="360"/>
      <c r="H25" s="360"/>
    </row>
    <row r="26" spans="2:8" ht="12.75">
      <c r="B26" s="29">
        <f t="shared" si="1"/>
        <v>222</v>
      </c>
      <c r="C26" s="37"/>
      <c r="D26" s="26"/>
      <c r="E26" s="26" t="str">
        <f t="shared" si="2"/>
        <v> .</v>
      </c>
      <c r="F26" s="36"/>
      <c r="G26" s="360"/>
      <c r="H26" s="360"/>
    </row>
    <row r="27" spans="2:8" ht="12.75">
      <c r="B27" s="29">
        <f t="shared" si="1"/>
        <v>223</v>
      </c>
      <c r="C27" s="37"/>
      <c r="D27" s="26"/>
      <c r="E27" s="26" t="str">
        <f t="shared" si="2"/>
        <v> .</v>
      </c>
      <c r="F27" s="36"/>
      <c r="G27" s="360"/>
      <c r="H27" s="360"/>
    </row>
    <row r="28" spans="2:13" ht="12.75">
      <c r="B28" s="29">
        <f t="shared" si="1"/>
        <v>224</v>
      </c>
      <c r="C28" s="26"/>
      <c r="D28" s="26"/>
      <c r="E28" s="26" t="str">
        <f t="shared" si="2"/>
        <v> .</v>
      </c>
      <c r="F28" s="36"/>
      <c r="G28" s="360"/>
      <c r="H28" s="360"/>
      <c r="M28" s="38"/>
    </row>
    <row r="29" spans="2:8" ht="12.75">
      <c r="B29" s="29">
        <f t="shared" si="1"/>
        <v>225</v>
      </c>
      <c r="C29" s="26"/>
      <c r="D29" s="26"/>
      <c r="E29" s="26" t="str">
        <f t="shared" si="2"/>
        <v> .</v>
      </c>
      <c r="F29" s="36"/>
      <c r="G29" s="360"/>
      <c r="H29" s="360"/>
    </row>
    <row r="30" spans="2:18" ht="12.75">
      <c r="B30" s="29">
        <f t="shared" si="1"/>
        <v>226</v>
      </c>
      <c r="C30" s="26"/>
      <c r="D30" s="26"/>
      <c r="E30" s="26" t="str">
        <f t="shared" si="2"/>
        <v> .</v>
      </c>
      <c r="F30" s="36"/>
      <c r="G30" s="360"/>
      <c r="H30" s="360"/>
      <c r="Q30" s="33"/>
      <c r="R30" s="34"/>
    </row>
    <row r="31" spans="2:15" ht="12.75">
      <c r="B31" s="29">
        <f t="shared" si="1"/>
        <v>227</v>
      </c>
      <c r="C31" s="26"/>
      <c r="D31" s="26"/>
      <c r="E31" s="26" t="str">
        <f t="shared" si="2"/>
        <v> .</v>
      </c>
      <c r="F31" s="36"/>
      <c r="G31" s="361"/>
      <c r="H31" s="361"/>
      <c r="L31" s="39"/>
      <c r="M31" s="39"/>
      <c r="N31" s="39"/>
      <c r="O31" s="39"/>
    </row>
    <row r="32" spans="2:15" ht="12.75">
      <c r="B32" s="29">
        <f t="shared" si="1"/>
        <v>228</v>
      </c>
      <c r="C32" s="26"/>
      <c r="D32" s="26"/>
      <c r="E32" s="26" t="str">
        <f t="shared" si="2"/>
        <v> .</v>
      </c>
      <c r="F32" s="36"/>
      <c r="G32" s="360"/>
      <c r="H32" s="360"/>
      <c r="L32" s="39"/>
      <c r="M32" s="39"/>
      <c r="N32" s="39"/>
      <c r="O32" s="39"/>
    </row>
    <row r="33" spans="2:15" ht="12.75">
      <c r="B33" s="29">
        <f t="shared" si="1"/>
        <v>229</v>
      </c>
      <c r="C33" s="26"/>
      <c r="D33" s="26"/>
      <c r="E33" s="26" t="str">
        <f>C33&amp;" "&amp;LEFT(D33,1)&amp;"."</f>
        <v> .</v>
      </c>
      <c r="F33" s="36"/>
      <c r="G33" s="360"/>
      <c r="H33" s="360"/>
      <c r="L33" s="39"/>
      <c r="M33" s="39"/>
      <c r="N33" s="39"/>
      <c r="O33" s="39"/>
    </row>
    <row r="34" spans="2:15" ht="15">
      <c r="B34" s="29">
        <f t="shared" si="1"/>
        <v>230</v>
      </c>
      <c r="C34" s="26"/>
      <c r="D34" s="26"/>
      <c r="E34" s="26" t="str">
        <f t="shared" si="2"/>
        <v> .</v>
      </c>
      <c r="F34" s="36"/>
      <c r="G34" s="360"/>
      <c r="H34" s="360"/>
      <c r="L34" s="39"/>
      <c r="M34" s="40"/>
      <c r="N34" s="41"/>
      <c r="O34" s="39"/>
    </row>
    <row r="35" spans="2:15" ht="15">
      <c r="B35" s="29">
        <f t="shared" si="1"/>
        <v>231</v>
      </c>
      <c r="C35" s="26"/>
      <c r="D35" s="26"/>
      <c r="E35" s="26" t="str">
        <f t="shared" si="2"/>
        <v> .</v>
      </c>
      <c r="F35" s="36"/>
      <c r="G35" s="360"/>
      <c r="H35" s="360"/>
      <c r="L35" s="39"/>
      <c r="M35" s="40"/>
      <c r="N35" s="41"/>
      <c r="O35" s="39"/>
    </row>
    <row r="36" spans="2:15" ht="15">
      <c r="B36" s="29">
        <f t="shared" si="1"/>
        <v>232</v>
      </c>
      <c r="C36" s="26"/>
      <c r="D36" s="26"/>
      <c r="E36" s="26" t="str">
        <f>C36&amp;" "&amp;LEFT(D36,1)&amp;"."</f>
        <v> .</v>
      </c>
      <c r="F36" s="36"/>
      <c r="G36" s="361"/>
      <c r="H36" s="361"/>
      <c r="L36" s="39"/>
      <c r="M36" s="40"/>
      <c r="N36" s="41"/>
      <c r="O36" s="39"/>
    </row>
    <row r="37" spans="2:15" ht="15">
      <c r="B37" s="29">
        <f t="shared" si="1"/>
        <v>233</v>
      </c>
      <c r="C37" s="26"/>
      <c r="D37" s="26"/>
      <c r="E37" s="26" t="str">
        <f>C37&amp;" "&amp;LEFT(D37,1)&amp;"."</f>
        <v> .</v>
      </c>
      <c r="F37" s="36"/>
      <c r="G37" s="361"/>
      <c r="H37" s="361"/>
      <c r="L37" s="39"/>
      <c r="M37" s="43"/>
      <c r="N37" s="41"/>
      <c r="O37" s="39"/>
    </row>
    <row r="38" spans="2:15" ht="15">
      <c r="B38" s="29">
        <f t="shared" si="1"/>
        <v>234</v>
      </c>
      <c r="C38" s="42"/>
      <c r="D38" s="42"/>
      <c r="E38" s="26" t="str">
        <f>C38&amp;" "&amp;LEFT(D38,1)&amp;"."</f>
        <v> .</v>
      </c>
      <c r="F38" s="36"/>
      <c r="G38" s="361"/>
      <c r="H38" s="361"/>
      <c r="L38" s="39"/>
      <c r="M38" s="40"/>
      <c r="N38" s="41"/>
      <c r="O38" s="39"/>
    </row>
    <row r="39" spans="2:15" ht="15">
      <c r="B39" s="29">
        <f t="shared" si="1"/>
        <v>235</v>
      </c>
      <c r="C39" s="42"/>
      <c r="D39" s="42"/>
      <c r="E39" s="26" t="str">
        <f aca="true" t="shared" si="3" ref="E39:E46">C39&amp;" "&amp;LEFT(D39,1)&amp;"."</f>
        <v> .</v>
      </c>
      <c r="F39" s="42"/>
      <c r="G39" s="361"/>
      <c r="H39" s="361"/>
      <c r="L39" s="39"/>
      <c r="M39" s="40"/>
      <c r="N39" s="41"/>
      <c r="O39" s="39"/>
    </row>
    <row r="40" spans="2:15" ht="15">
      <c r="B40" s="29">
        <f t="shared" si="1"/>
        <v>236</v>
      </c>
      <c r="C40" s="42"/>
      <c r="D40" s="42"/>
      <c r="E40" s="26" t="str">
        <f t="shared" si="3"/>
        <v> .</v>
      </c>
      <c r="F40" s="42"/>
      <c r="G40" s="361"/>
      <c r="H40" s="361"/>
      <c r="L40" s="39"/>
      <c r="M40" s="43"/>
      <c r="N40" s="41"/>
      <c r="O40" s="39"/>
    </row>
    <row r="41" spans="2:15" ht="15">
      <c r="B41" s="29">
        <f t="shared" si="1"/>
        <v>237</v>
      </c>
      <c r="C41" s="42"/>
      <c r="D41" s="42"/>
      <c r="E41" s="26" t="str">
        <f t="shared" si="3"/>
        <v> .</v>
      </c>
      <c r="F41" s="42"/>
      <c r="G41" s="361"/>
      <c r="H41" s="361"/>
      <c r="L41" s="39"/>
      <c r="M41" s="40"/>
      <c r="N41" s="41"/>
      <c r="O41" s="39"/>
    </row>
    <row r="42" spans="2:15" ht="15">
      <c r="B42" s="29">
        <f t="shared" si="1"/>
        <v>238</v>
      </c>
      <c r="C42" s="42"/>
      <c r="D42" s="42"/>
      <c r="E42" s="26" t="str">
        <f t="shared" si="3"/>
        <v> .</v>
      </c>
      <c r="F42" s="42"/>
      <c r="G42" s="361"/>
      <c r="H42" s="361"/>
      <c r="L42" s="39"/>
      <c r="M42" s="40"/>
      <c r="N42" s="41"/>
      <c r="O42" s="39"/>
    </row>
    <row r="43" spans="2:15" ht="15">
      <c r="B43" s="29">
        <f t="shared" si="1"/>
        <v>239</v>
      </c>
      <c r="C43" s="42"/>
      <c r="D43" s="42"/>
      <c r="E43" s="26" t="str">
        <f t="shared" si="3"/>
        <v> .</v>
      </c>
      <c r="F43" s="42"/>
      <c r="G43" s="361"/>
      <c r="H43" s="361"/>
      <c r="L43" s="39"/>
      <c r="M43" s="44"/>
      <c r="N43" s="45"/>
      <c r="O43" s="39"/>
    </row>
    <row r="44" spans="2:15" ht="15">
      <c r="B44" s="29">
        <f>B43+1</f>
        <v>240</v>
      </c>
      <c r="C44" s="42"/>
      <c r="D44" s="42"/>
      <c r="E44" s="26" t="str">
        <f t="shared" si="3"/>
        <v> .</v>
      </c>
      <c r="F44" s="42"/>
      <c r="G44" s="361"/>
      <c r="H44" s="361"/>
      <c r="L44" s="39"/>
      <c r="M44" s="44"/>
      <c r="N44" s="45"/>
      <c r="O44" s="39"/>
    </row>
    <row r="45" spans="3:6" ht="12.75">
      <c r="C45" s="42"/>
      <c r="D45" s="42"/>
      <c r="E45" s="26" t="str">
        <f t="shared" si="3"/>
        <v> .</v>
      </c>
      <c r="F45" s="42"/>
    </row>
    <row r="46" spans="3:6" ht="12.75">
      <c r="C46" s="42"/>
      <c r="D46" s="42"/>
      <c r="E46" s="26" t="str">
        <f t="shared" si="3"/>
        <v> .</v>
      </c>
      <c r="F46" s="42"/>
    </row>
  </sheetData>
  <sheetProtection selectLockedCells="1" selectUnlockedCells="1"/>
  <mergeCells count="30">
    <mergeCell ref="G34:H34"/>
    <mergeCell ref="G19:H19"/>
    <mergeCell ref="G43:H43"/>
    <mergeCell ref="G24:H24"/>
    <mergeCell ref="G44:H44"/>
    <mergeCell ref="G37:H37"/>
    <mergeCell ref="G38:H38"/>
    <mergeCell ref="G39:H39"/>
    <mergeCell ref="G40:H40"/>
    <mergeCell ref="G32:H32"/>
    <mergeCell ref="G33:H33"/>
    <mergeCell ref="G21:H21"/>
    <mergeCell ref="G30:H30"/>
    <mergeCell ref="G41:H41"/>
    <mergeCell ref="G35:H35"/>
    <mergeCell ref="G16:H16"/>
    <mergeCell ref="G17:H17"/>
    <mergeCell ref="G20:H20"/>
    <mergeCell ref="G28:H28"/>
    <mergeCell ref="G18:H18"/>
    <mergeCell ref="G4:H4"/>
    <mergeCell ref="G26:H26"/>
    <mergeCell ref="G27:H27"/>
    <mergeCell ref="G29:H29"/>
    <mergeCell ref="G31:H31"/>
    <mergeCell ref="G42:H42"/>
    <mergeCell ref="G22:H22"/>
    <mergeCell ref="G23:H23"/>
    <mergeCell ref="G36:H36"/>
    <mergeCell ref="G25:H25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35"/>
  <sheetViews>
    <sheetView zoomScalePageLayoutView="0" workbookViewId="0" topLeftCell="A4">
      <selection activeCell="G12" sqref="G12"/>
    </sheetView>
  </sheetViews>
  <sheetFormatPr defaultColWidth="9.00390625" defaultRowHeight="12.75"/>
  <cols>
    <col min="1" max="1" width="3.625" style="0" customWidth="1"/>
    <col min="2" max="2" width="18.625" style="0" bestFit="1" customWidth="1"/>
    <col min="3" max="3" width="20.625" style="0" customWidth="1"/>
    <col min="4" max="4" width="6.625" style="0" customWidth="1"/>
    <col min="6" max="6" width="3.625" style="0" customWidth="1"/>
    <col min="7" max="7" width="8.875" style="0" customWidth="1"/>
    <col min="8" max="8" width="16.625" style="0" bestFit="1" customWidth="1"/>
    <col min="9" max="9" width="6.625" style="0" customWidth="1"/>
  </cols>
  <sheetData>
    <row r="1" spans="1:9" ht="30">
      <c r="A1" s="364" t="s">
        <v>91</v>
      </c>
      <c r="B1" s="364"/>
      <c r="C1" s="364"/>
      <c r="D1" s="364"/>
      <c r="E1" s="364"/>
      <c r="F1" s="364"/>
      <c r="G1" s="364"/>
      <c r="H1" s="364"/>
      <c r="I1" s="364"/>
    </row>
    <row r="2" spans="1:8" ht="15" customHeight="1">
      <c r="A2" t="s">
        <v>31</v>
      </c>
      <c r="C2" s="365" t="str">
        <f>IF(ISTEXT('ÚDAJE BC1'!C7),'ÚDAJE BC1'!C7,"")</f>
        <v>2. ligové kolo 2022</v>
      </c>
      <c r="D2" s="365"/>
      <c r="E2" s="365"/>
      <c r="F2" s="365"/>
      <c r="G2" s="365"/>
      <c r="H2" s="365"/>
    </row>
    <row r="3" spans="1:11" ht="12.75" customHeight="1">
      <c r="A3" s="366"/>
      <c r="B3" s="366"/>
      <c r="C3" s="46"/>
      <c r="D3" s="46"/>
      <c r="E3" s="46"/>
      <c r="F3" s="46"/>
      <c r="G3" s="46"/>
      <c r="H3" s="46"/>
      <c r="I3" s="46"/>
      <c r="J3" s="46"/>
      <c r="K3" s="46"/>
    </row>
    <row r="5" spans="2:13" ht="15.75" customHeight="1">
      <c r="B5" s="31" t="s">
        <v>32</v>
      </c>
      <c r="C5" s="31" t="s">
        <v>33</v>
      </c>
      <c r="D5" s="31"/>
      <c r="E5" s="47"/>
      <c r="F5" s="47"/>
      <c r="G5" s="47"/>
      <c r="H5" s="47"/>
      <c r="I5" s="47"/>
      <c r="J5" s="48"/>
      <c r="K5" s="48"/>
      <c r="L5" s="48"/>
      <c r="M5" s="48"/>
    </row>
    <row r="6" spans="2:13" ht="15.75" customHeight="1">
      <c r="B6" s="49" t="s">
        <v>9</v>
      </c>
      <c r="C6" s="50" t="s">
        <v>12</v>
      </c>
      <c r="D6" s="50" t="s">
        <v>13</v>
      </c>
      <c r="E6" s="51"/>
      <c r="F6" s="52"/>
      <c r="G6" s="53"/>
      <c r="H6" s="51"/>
      <c r="I6" s="51"/>
      <c r="J6" s="54"/>
      <c r="K6" s="48"/>
      <c r="L6" s="48"/>
      <c r="M6" s="48"/>
    </row>
    <row r="7" spans="1:13" ht="15.75" customHeight="1">
      <c r="A7" s="55">
        <v>1</v>
      </c>
      <c r="B7" s="30">
        <f>INDEX(Rank,MATCH($C$5&amp;$A7,Posice,0),1)</f>
        <v>201</v>
      </c>
      <c r="C7" t="str">
        <f>INDEX(Rank,MATCH($C$5&amp;$A7,Posice,0),4)</f>
        <v>Kurilák R.</v>
      </c>
      <c r="D7" t="str">
        <f>INDEX(Rank,MATCH($C$5&amp;$A7,Posice,0),5)</f>
        <v>ZOM Prešov</v>
      </c>
      <c r="E7" s="54"/>
      <c r="F7" s="56"/>
      <c r="G7" s="30"/>
      <c r="H7" t="str">
        <f>B7&amp;" "&amp;C7</f>
        <v>201 Kurilák R.</v>
      </c>
      <c r="I7" s="54"/>
      <c r="J7" s="54"/>
      <c r="K7" s="48"/>
      <c r="L7" s="48"/>
      <c r="M7" s="48"/>
    </row>
    <row r="8" spans="1:13" ht="15.75" customHeight="1">
      <c r="A8" s="55">
        <v>2</v>
      </c>
      <c r="B8" s="232">
        <f>INDEX(Rank,MATCH($C$5&amp;$A8,Posice,0),1)</f>
        <v>205</v>
      </c>
      <c r="C8" s="233" t="str">
        <f>INDEX(Rank,MATCH($C$5&amp;$A8,Posice,0),4)</f>
        <v>Minarech P.</v>
      </c>
      <c r="D8" s="233" t="str">
        <f>INDEX(Rank,MATCH($C$5&amp;$A8,Posice,0),5)</f>
        <v>ŠK Altius</v>
      </c>
      <c r="E8" s="231"/>
      <c r="F8" s="231"/>
      <c r="G8" s="232"/>
      <c r="H8" t="str">
        <f aca="true" t="shared" si="0" ref="H8:H18">B8&amp;" "&amp;C8</f>
        <v>205 Minarech P.</v>
      </c>
      <c r="I8" s="54"/>
      <c r="J8" s="54"/>
      <c r="K8" s="48"/>
      <c r="L8" s="48"/>
      <c r="M8" s="48"/>
    </row>
    <row r="9" spans="1:13" ht="15.75" customHeight="1">
      <c r="A9" s="55">
        <v>3</v>
      </c>
      <c r="B9" s="30">
        <f>INDEX(Rank,MATCH($C$5&amp;$A9,Posice,0),1)</f>
        <v>209</v>
      </c>
      <c r="C9" t="str">
        <f>INDEX(Rank,MATCH($C$5&amp;$A9,Posice,0),4)</f>
        <v>Melicherová N.</v>
      </c>
      <c r="D9" t="str">
        <f>INDEX(Rank,MATCH($C$5&amp;$A9,Posice,0),5)</f>
        <v>ŠK Altius</v>
      </c>
      <c r="E9" s="54"/>
      <c r="F9" s="56"/>
      <c r="G9" s="30"/>
      <c r="H9" t="str">
        <f t="shared" si="0"/>
        <v>209 Melicherová N.</v>
      </c>
      <c r="I9" s="54"/>
      <c r="J9" s="54"/>
      <c r="K9" s="48"/>
      <c r="L9" s="48"/>
      <c r="M9" s="48"/>
    </row>
    <row r="10" spans="1:13" ht="15.75" customHeight="1">
      <c r="A10" s="55">
        <v>4</v>
      </c>
      <c r="B10" s="30">
        <f>INDEX(Rank,MATCH($C$5&amp;$A10,Posice,0),1)</f>
        <v>211</v>
      </c>
      <c r="C10" t="str">
        <f>INDEX(Rank,MATCH($C$5&amp;$A10,Posice,0),4)</f>
        <v>Hlinka R.</v>
      </c>
      <c r="D10" t="str">
        <f>INDEX(Rank,MATCH($C$5&amp;$A10,Posice,0),5)</f>
        <v>OMD v SR</v>
      </c>
      <c r="E10" s="54"/>
      <c r="F10" s="56"/>
      <c r="G10" s="30"/>
      <c r="H10" t="str">
        <f t="shared" si="0"/>
        <v>211 Hlinka R.</v>
      </c>
      <c r="I10" s="54"/>
      <c r="J10" s="54"/>
      <c r="K10" s="48"/>
      <c r="L10" s="48"/>
      <c r="M10" s="48"/>
    </row>
    <row r="11" spans="1:13" ht="15.75" customHeight="1">
      <c r="A11" s="55">
        <v>5</v>
      </c>
      <c r="B11" s="30" t="e">
        <f>INDEX(Rank,MATCH($C$5&amp;$A11,Posice,0),1)</f>
        <v>#N/A</v>
      </c>
      <c r="C11" t="e">
        <f>INDEX(Rank,MATCH($C$5&amp;$A11,Posice,0),4)</f>
        <v>#N/A</v>
      </c>
      <c r="D11" t="e">
        <f>INDEX(Rank,MATCH($C$5&amp;$A11,Posice,0),5)</f>
        <v>#N/A</v>
      </c>
      <c r="E11" s="54"/>
      <c r="F11" s="56"/>
      <c r="G11" s="30"/>
      <c r="I11" s="54"/>
      <c r="J11" s="54"/>
      <c r="K11" s="48"/>
      <c r="L11" s="48"/>
      <c r="M11" s="48"/>
    </row>
    <row r="12" spans="1:13" ht="15.75" customHeight="1">
      <c r="A12" s="55"/>
      <c r="E12" s="54"/>
      <c r="F12" s="56"/>
      <c r="I12" s="54"/>
      <c r="J12" s="54"/>
      <c r="K12" s="48"/>
      <c r="L12" s="48"/>
      <c r="M12" s="48"/>
    </row>
    <row r="13" spans="1:13" ht="15.75" customHeight="1">
      <c r="A13" s="55"/>
      <c r="B13" s="31" t="s">
        <v>32</v>
      </c>
      <c r="C13" s="31" t="s">
        <v>34</v>
      </c>
      <c r="D13" s="31"/>
      <c r="E13" s="51"/>
      <c r="F13" s="52"/>
      <c r="G13" s="31"/>
      <c r="I13" s="51"/>
      <c r="J13" s="54"/>
      <c r="K13" s="48"/>
      <c r="L13" s="48"/>
      <c r="M13" s="48"/>
    </row>
    <row r="14" spans="1:13" ht="15.75" customHeight="1">
      <c r="A14" s="55"/>
      <c r="B14" s="49" t="s">
        <v>9</v>
      </c>
      <c r="C14" s="50" t="s">
        <v>12</v>
      </c>
      <c r="D14" s="50" t="s">
        <v>13</v>
      </c>
      <c r="E14" s="51"/>
      <c r="F14" s="52"/>
      <c r="G14" s="49"/>
      <c r="I14" s="51"/>
      <c r="J14" s="54"/>
      <c r="K14" s="48"/>
      <c r="L14" s="48"/>
      <c r="M14" s="48"/>
    </row>
    <row r="15" spans="1:13" ht="15.75" customHeight="1">
      <c r="A15" s="55">
        <v>1</v>
      </c>
      <c r="B15" s="30">
        <f>INDEX(Rank,MATCH($C$13&amp;$A15,Posice,0),1)</f>
        <v>202</v>
      </c>
      <c r="C15" t="str">
        <f>INDEX(Rank,MATCH($C$13&amp;$A15,Posice,0),4)</f>
        <v>Novota P.</v>
      </c>
      <c r="D15" t="str">
        <f>INDEX(Rank,MATCH($C$13&amp;$A15,Posice,0),5)</f>
        <v>ŠK Altius</v>
      </c>
      <c r="E15" s="54"/>
      <c r="F15" s="56"/>
      <c r="G15" s="30"/>
      <c r="H15" t="str">
        <f t="shared" si="0"/>
        <v>202 Novota P.</v>
      </c>
      <c r="I15" s="54"/>
      <c r="J15" s="54"/>
      <c r="K15" s="48"/>
      <c r="L15" s="48"/>
      <c r="M15" s="48"/>
    </row>
    <row r="16" spans="1:13" ht="15.75" customHeight="1">
      <c r="A16" s="55">
        <v>2</v>
      </c>
      <c r="B16" s="30">
        <f>INDEX(Rank,MATCH($C$13&amp;$A16,Posice,0),1)</f>
        <v>206</v>
      </c>
      <c r="C16" t="str">
        <f>INDEX(Rank,MATCH($C$13&amp;$A16,Posice,0),4)</f>
        <v>Jankechová E.</v>
      </c>
      <c r="D16" t="str">
        <f>INDEX(Rank,MATCH($C$13&amp;$A16,Posice,0),5)</f>
        <v>ŠK Altius</v>
      </c>
      <c r="E16" s="54"/>
      <c r="F16" s="56"/>
      <c r="G16" s="30"/>
      <c r="H16" t="str">
        <f t="shared" si="0"/>
        <v>206 Jankechová E.</v>
      </c>
      <c r="I16" s="54"/>
      <c r="J16" s="54"/>
      <c r="K16" s="48"/>
      <c r="L16" s="48"/>
      <c r="M16" s="48"/>
    </row>
    <row r="17" spans="1:13" ht="15.75" customHeight="1">
      <c r="A17" s="55">
        <v>3</v>
      </c>
      <c r="B17" s="30">
        <f>INDEX(Rank,MATCH($C$13&amp;$A17,Posice,0),1)</f>
        <v>207</v>
      </c>
      <c r="C17" t="str">
        <f>INDEX(Rank,MATCH($C$13&amp;$A17,Posice,0),4)</f>
        <v>Riečičiar A.</v>
      </c>
      <c r="D17" t="str">
        <f>INDEX(Rank,MATCH($C$13&amp;$A17,Posice,0),5)</f>
        <v>ŠK Altius</v>
      </c>
      <c r="E17" s="54"/>
      <c r="F17" s="56"/>
      <c r="G17" s="30"/>
      <c r="H17" t="str">
        <f t="shared" si="0"/>
        <v>207 Riečičiar A.</v>
      </c>
      <c r="I17" s="54"/>
      <c r="J17" s="54"/>
      <c r="K17" s="48"/>
      <c r="L17" s="48"/>
      <c r="M17" s="48"/>
    </row>
    <row r="18" spans="1:13" ht="15.75" customHeight="1">
      <c r="A18" s="55">
        <v>4</v>
      </c>
      <c r="B18" s="30">
        <f>INDEX(Rank,MATCH($C$13&amp;$A18,Posice,0),1)</f>
        <v>210</v>
      </c>
      <c r="C18" t="str">
        <f>INDEX(Rank,MATCH($C$13&amp;$A18,Posice,0),4)</f>
        <v>Breznay M.</v>
      </c>
      <c r="D18" t="str">
        <f>INDEX(Rank,MATCH($C$13&amp;$A18,Posice,0),5)</f>
        <v>ZOM Prešov</v>
      </c>
      <c r="E18" s="54"/>
      <c r="F18" s="56"/>
      <c r="G18" s="30"/>
      <c r="H18" t="str">
        <f t="shared" si="0"/>
        <v>210 Breznay M.</v>
      </c>
      <c r="I18" s="54"/>
      <c r="J18" s="54"/>
      <c r="K18" s="48"/>
      <c r="L18" s="48"/>
      <c r="M18" s="48"/>
    </row>
    <row r="19" spans="1:13" ht="15.75" customHeight="1">
      <c r="A19" s="55">
        <v>5</v>
      </c>
      <c r="B19" s="30" t="e">
        <f>INDEX(Rank,MATCH($C$13&amp;$A19,Posice,0),1)</f>
        <v>#N/A</v>
      </c>
      <c r="C19" t="e">
        <f>INDEX(Rank,MATCH($C$13&amp;$A19,Posice,0),4)</f>
        <v>#N/A</v>
      </c>
      <c r="D19" t="e">
        <f>INDEX(Rank,MATCH($C$13&amp;$A19,Posice,0),5)</f>
        <v>#N/A</v>
      </c>
      <c r="E19" s="54"/>
      <c r="F19" s="56"/>
      <c r="G19" s="57"/>
      <c r="H19" s="54"/>
      <c r="I19" s="54"/>
      <c r="J19" s="54"/>
      <c r="K19" s="48"/>
      <c r="L19" s="48"/>
      <c r="M19" s="48"/>
    </row>
    <row r="20" spans="1:13" ht="15.75" customHeight="1">
      <c r="A20" s="55"/>
      <c r="E20" s="54"/>
      <c r="F20" s="56"/>
      <c r="G20" s="54"/>
      <c r="H20" s="54"/>
      <c r="I20" s="54"/>
      <c r="J20" s="54"/>
      <c r="K20" s="48"/>
      <c r="L20" s="48"/>
      <c r="M20" s="48"/>
    </row>
    <row r="21" spans="1:13" ht="15.75" customHeight="1">
      <c r="A21" s="55"/>
      <c r="B21" s="31" t="s">
        <v>32</v>
      </c>
      <c r="C21" s="31" t="s">
        <v>35</v>
      </c>
      <c r="D21" s="31"/>
      <c r="E21" s="51"/>
      <c r="F21" s="52"/>
      <c r="G21" s="51"/>
      <c r="H21" s="51"/>
      <c r="I21" s="51"/>
      <c r="J21" s="54"/>
      <c r="K21" s="48"/>
      <c r="L21" s="48"/>
      <c r="M21" s="48"/>
    </row>
    <row r="22" spans="1:13" ht="15.75" customHeight="1">
      <c r="A22" s="55"/>
      <c r="B22" s="49" t="s">
        <v>9</v>
      </c>
      <c r="C22" s="50" t="s">
        <v>12</v>
      </c>
      <c r="D22" s="50" t="s">
        <v>13</v>
      </c>
      <c r="E22" s="51"/>
      <c r="F22" s="52"/>
      <c r="G22" s="53"/>
      <c r="H22" s="51"/>
      <c r="I22" s="51"/>
      <c r="J22" s="54"/>
      <c r="K22" s="48"/>
      <c r="L22" s="48"/>
      <c r="M22" s="48"/>
    </row>
    <row r="23" spans="1:13" ht="15.75" customHeight="1">
      <c r="A23" s="55">
        <v>1</v>
      </c>
      <c r="B23" s="30">
        <f>INDEX(Rank,MATCH($C$21&amp;$A23,Posice,0),1)</f>
        <v>203</v>
      </c>
      <c r="C23" t="str">
        <f>INDEX(Rank,MATCH($C$21&amp;$A23,Posice,0),4)</f>
        <v>Mezík R.</v>
      </c>
      <c r="D23" t="str">
        <f>INDEX(Rank,MATCH($C$21&amp;$A23,Posice,0),5)</f>
        <v>ŠK Altius</v>
      </c>
      <c r="E23" s="54"/>
      <c r="F23" s="56"/>
      <c r="G23" s="57"/>
      <c r="H23" t="str">
        <f>B23&amp;" "&amp;C23</f>
        <v>203 Mezík R.</v>
      </c>
      <c r="I23" s="54"/>
      <c r="J23" s="54"/>
      <c r="K23" s="48"/>
      <c r="L23" s="48"/>
      <c r="M23" s="48"/>
    </row>
    <row r="24" spans="1:13" ht="15.75" customHeight="1">
      <c r="A24" s="55">
        <v>2</v>
      </c>
      <c r="B24" s="30">
        <f>INDEX(Rank,MATCH($C$21&amp;$A24,Posice,0),1)</f>
        <v>204</v>
      </c>
      <c r="C24" t="str">
        <f>INDEX(Rank,MATCH($C$21&amp;$A24,Posice,0),4)</f>
        <v>Kudláčová K.</v>
      </c>
      <c r="D24" t="str">
        <f>INDEX(Rank,MATCH($C$21&amp;$A24,Posice,0),5)</f>
        <v>ZOM Prešov</v>
      </c>
      <c r="E24" s="54"/>
      <c r="F24" s="56"/>
      <c r="G24" s="57"/>
      <c r="H24" t="str">
        <f>B24&amp;" "&amp;C24</f>
        <v>204 Kudláčová K.</v>
      </c>
      <c r="I24" s="54"/>
      <c r="J24" s="54"/>
      <c r="K24" s="48"/>
      <c r="L24" s="48"/>
      <c r="M24" s="48"/>
    </row>
    <row r="25" spans="1:13" ht="15.75" customHeight="1">
      <c r="A25" s="55">
        <v>3</v>
      </c>
      <c r="B25" s="30">
        <f>INDEX(Rank,MATCH($C$21&amp;$A25,Posice,0),1)</f>
        <v>208</v>
      </c>
      <c r="C25" t="str">
        <f>INDEX(Rank,MATCH($C$21&amp;$A25,Posice,0),4)</f>
        <v>Vavrica P.</v>
      </c>
      <c r="D25" t="str">
        <f>INDEX(Rank,MATCH($C$21&amp;$A25,Posice,0),5)</f>
        <v>ŠK Altius</v>
      </c>
      <c r="E25" s="54"/>
      <c r="F25" s="56"/>
      <c r="G25" s="57"/>
      <c r="H25" t="str">
        <f>B25&amp;" "&amp;C25</f>
        <v>208 Vavrica P.</v>
      </c>
      <c r="I25" s="54"/>
      <c r="J25" s="54"/>
      <c r="K25" s="48"/>
      <c r="L25" s="48"/>
      <c r="M25" s="48"/>
    </row>
    <row r="26" spans="1:13" ht="15.75" customHeight="1">
      <c r="A26" s="55">
        <v>4</v>
      </c>
      <c r="B26" s="30" t="e">
        <f>INDEX(Rank,MATCH($C$21&amp;$A26,Posice,0),1)</f>
        <v>#N/A</v>
      </c>
      <c r="C26" t="e">
        <f>INDEX(Rank,MATCH($C$21&amp;$A26,Posice,0),4)</f>
        <v>#N/A</v>
      </c>
      <c r="D26" t="e">
        <f>INDEX(Rank,MATCH($C$21&amp;$A26,Posice,0),5)</f>
        <v>#N/A</v>
      </c>
      <c r="E26" s="54"/>
      <c r="F26" s="56"/>
      <c r="G26" s="57"/>
      <c r="H26" t="e">
        <f>B26&amp;" "&amp;C26</f>
        <v>#N/A</v>
      </c>
      <c r="I26" s="54"/>
      <c r="J26" s="54"/>
      <c r="K26" s="48"/>
      <c r="L26" s="48"/>
      <c r="M26" s="48"/>
    </row>
    <row r="27" spans="1:13" ht="15.75" customHeight="1">
      <c r="A27" s="55">
        <v>5</v>
      </c>
      <c r="B27" s="30" t="e">
        <f>INDEX(Rank,MATCH($C$21&amp;$A27,Posice,0),1)</f>
        <v>#N/A</v>
      </c>
      <c r="C27" t="e">
        <f>INDEX(Rank,MATCH($C$21&amp;$A27,Posice,0),4)</f>
        <v>#N/A</v>
      </c>
      <c r="D27" t="e">
        <f>INDEX(Rank,MATCH($C$21&amp;$A27,Posice,0),5)</f>
        <v>#N/A</v>
      </c>
      <c r="E27" s="54"/>
      <c r="F27" s="56"/>
      <c r="G27" s="57"/>
      <c r="H27" s="54"/>
      <c r="I27" s="54"/>
      <c r="J27" s="54"/>
      <c r="K27" s="48"/>
      <c r="L27" s="48"/>
      <c r="M27" s="48"/>
    </row>
    <row r="28" spans="1:13" ht="15.75" customHeight="1">
      <c r="A28" s="55"/>
      <c r="E28" s="54"/>
      <c r="F28" s="56"/>
      <c r="G28" s="54"/>
      <c r="H28" s="54"/>
      <c r="I28" s="54"/>
      <c r="J28" s="54"/>
      <c r="K28" s="48"/>
      <c r="L28" s="48"/>
      <c r="M28" s="48"/>
    </row>
    <row r="29" spans="1:13" ht="15.75" customHeight="1">
      <c r="A29" s="55"/>
      <c r="B29" s="31" t="s">
        <v>32</v>
      </c>
      <c r="C29" s="31" t="s">
        <v>36</v>
      </c>
      <c r="D29" s="31"/>
      <c r="E29" s="51"/>
      <c r="F29" s="52"/>
      <c r="G29" s="51"/>
      <c r="H29" s="51"/>
      <c r="I29" s="51"/>
      <c r="J29" s="54"/>
      <c r="K29" s="48"/>
      <c r="L29" s="48"/>
      <c r="M29" s="48"/>
    </row>
    <row r="30" spans="1:13" ht="15.75" customHeight="1">
      <c r="A30" s="55"/>
      <c r="B30" s="49" t="s">
        <v>9</v>
      </c>
      <c r="C30" s="50" t="s">
        <v>12</v>
      </c>
      <c r="D30" s="50" t="s">
        <v>13</v>
      </c>
      <c r="E30" s="51"/>
      <c r="F30" s="52"/>
      <c r="G30" s="53"/>
      <c r="H30" s="51"/>
      <c r="I30" s="51"/>
      <c r="J30" s="54"/>
      <c r="K30" s="48"/>
      <c r="L30" s="48"/>
      <c r="M30" s="48"/>
    </row>
    <row r="31" spans="1:13" ht="15.75" customHeight="1">
      <c r="A31" s="55">
        <v>1</v>
      </c>
      <c r="B31" s="30" t="e">
        <f>INDEX(Rank,MATCH($C$29&amp;$A31,Posice,0),1)</f>
        <v>#N/A</v>
      </c>
      <c r="C31" t="e">
        <f>INDEX(Rank,MATCH($C$29&amp;$A31,Posice,0),4)</f>
        <v>#N/A</v>
      </c>
      <c r="D31" t="e">
        <f>INDEX(Rank,MATCH($C$29&amp;$A31,Posice,0),5)</f>
        <v>#N/A</v>
      </c>
      <c r="E31" s="54"/>
      <c r="F31" s="56"/>
      <c r="G31" s="57"/>
      <c r="H31" s="54"/>
      <c r="I31" s="54"/>
      <c r="J31" s="54"/>
      <c r="K31" s="48"/>
      <c r="L31" s="48"/>
      <c r="M31" s="48"/>
    </row>
    <row r="32" spans="1:13" ht="15.75" customHeight="1">
      <c r="A32" s="55">
        <v>2</v>
      </c>
      <c r="B32" s="30" t="e">
        <f>INDEX(Rank,MATCH($C$29&amp;$A32,Posice,0),1)</f>
        <v>#N/A</v>
      </c>
      <c r="C32" t="e">
        <f>INDEX(Rank,MATCH($C$29&amp;$A32,Posice,0),4)</f>
        <v>#N/A</v>
      </c>
      <c r="D32" t="e">
        <f>INDEX(Rank,MATCH($C$29&amp;$A32,Posice,0),5)</f>
        <v>#N/A</v>
      </c>
      <c r="E32" s="54"/>
      <c r="F32" s="56"/>
      <c r="G32" s="57"/>
      <c r="H32" s="54"/>
      <c r="I32" s="54"/>
      <c r="J32" s="54"/>
      <c r="K32" s="48"/>
      <c r="L32" s="48"/>
      <c r="M32" s="48"/>
    </row>
    <row r="33" spans="1:13" ht="15.75" customHeight="1">
      <c r="A33" s="55">
        <v>3</v>
      </c>
      <c r="B33" s="30" t="e">
        <f>INDEX(Rank,MATCH($C$29&amp;$A33,Posice,0),1)</f>
        <v>#N/A</v>
      </c>
      <c r="C33" t="e">
        <f>INDEX(Rank,MATCH($C$29&amp;$A33,Posice,0),4)</f>
        <v>#N/A</v>
      </c>
      <c r="D33" t="e">
        <f>INDEX(Rank,MATCH($C$29&amp;$A33,Posice,0),5)</f>
        <v>#N/A</v>
      </c>
      <c r="E33" s="54"/>
      <c r="F33" s="56"/>
      <c r="G33" s="57"/>
      <c r="H33" s="54"/>
      <c r="I33" s="54"/>
      <c r="J33" s="54"/>
      <c r="K33" s="48"/>
      <c r="L33" s="48"/>
      <c r="M33" s="48"/>
    </row>
    <row r="34" spans="1:13" ht="15.75" customHeight="1">
      <c r="A34" s="55">
        <v>4</v>
      </c>
      <c r="B34" s="30" t="e">
        <f>INDEX(Rank,MATCH($C$29&amp;$A34,Posice,0),1)</f>
        <v>#N/A</v>
      </c>
      <c r="C34" t="e">
        <f>INDEX(Rank,MATCH($C$29&amp;$A34,Posice,0),4)</f>
        <v>#N/A</v>
      </c>
      <c r="D34" t="e">
        <f>INDEX(Rank,MATCH($C$29&amp;$A34,Posice,0),5)</f>
        <v>#N/A</v>
      </c>
      <c r="E34" s="54"/>
      <c r="F34" s="56"/>
      <c r="G34" s="57"/>
      <c r="H34" s="54"/>
      <c r="I34" s="54"/>
      <c r="J34" s="54"/>
      <c r="K34" s="48"/>
      <c r="L34" s="48"/>
      <c r="M34" s="48"/>
    </row>
    <row r="35" spans="1:13" ht="15.75" customHeight="1">
      <c r="A35" s="55">
        <v>5</v>
      </c>
      <c r="B35" s="30" t="e">
        <f>INDEX(Rank,MATCH($C$29&amp;$A35,Posice,0),1)</f>
        <v>#N/A</v>
      </c>
      <c r="C35" t="e">
        <f>INDEX(Rank,MATCH($C$29&amp;$A35,Posice,0),4)</f>
        <v>#N/A</v>
      </c>
      <c r="D35" t="e">
        <f>INDEX(Rank,MATCH($C$29&amp;$A35,Posice,0),5)</f>
        <v>#N/A</v>
      </c>
      <c r="E35" s="54"/>
      <c r="F35" s="56"/>
      <c r="G35" s="57"/>
      <c r="H35" s="54"/>
      <c r="I35" s="54"/>
      <c r="J35" s="54"/>
      <c r="K35" s="48"/>
      <c r="L35" s="48"/>
      <c r="M35" s="48"/>
    </row>
  </sheetData>
  <sheetProtection selectLockedCells="1" selectUnlockedCells="1"/>
  <mergeCells count="3">
    <mergeCell ref="A1:I1"/>
    <mergeCell ref="C2:H2"/>
    <mergeCell ref="A3:B3"/>
  </mergeCells>
  <conditionalFormatting sqref="G19:I19 G27:I27 G31:I35 I15:I18 I7:I11 G23:G26 I23:I26">
    <cfRule type="expression" priority="11" dxfId="28" stopIfTrue="1">
      <formula>ISERROR($G7)</formula>
    </cfRule>
  </conditionalFormatting>
  <conditionalFormatting sqref="B15:D19 B23:D27 B31:D35 B7:D7 B9:D11">
    <cfRule type="expression" priority="12" dxfId="28" stopIfTrue="1">
      <formula>ISERROR($B7)</formula>
    </cfRule>
  </conditionalFormatting>
  <conditionalFormatting sqref="B5:C5 B13:C13 B21:C21 B29:C29">
    <cfRule type="expression" priority="13" dxfId="28" stopIfTrue="1">
      <formula>ISERROR($B7)</formula>
    </cfRule>
  </conditionalFormatting>
  <conditionalFormatting sqref="B6:D6 B14:D14 B22:D22 B30:D30 H6 H22 H30">
    <cfRule type="expression" priority="14" dxfId="29" stopIfTrue="1">
      <formula>ISERROR($B7)</formula>
    </cfRule>
  </conditionalFormatting>
  <conditionalFormatting sqref="G5:I5 G21:I21 G29:I29 I13">
    <cfRule type="expression" priority="15" dxfId="28" stopIfTrue="1">
      <formula>ISERROR($G7)</formula>
    </cfRule>
  </conditionalFormatting>
  <conditionalFormatting sqref="G6 G22 G30 I6 I14 I22 I30">
    <cfRule type="expression" priority="16" dxfId="29" stopIfTrue="1">
      <formula>ISERROR($G7)</formula>
    </cfRule>
  </conditionalFormatting>
  <conditionalFormatting sqref="H7:H18">
    <cfRule type="expression" priority="8" dxfId="28" stopIfTrue="1">
      <formula>ISERROR($B7)</formula>
    </cfRule>
  </conditionalFormatting>
  <conditionalFormatting sqref="G7 G15:G18 G9:G11">
    <cfRule type="expression" priority="5" dxfId="28" stopIfTrue="1">
      <formula>ISERROR($B7)</formula>
    </cfRule>
  </conditionalFormatting>
  <conditionalFormatting sqref="G13">
    <cfRule type="expression" priority="6" dxfId="28" stopIfTrue="1">
      <formula>ISERROR($B15)</formula>
    </cfRule>
  </conditionalFormatting>
  <conditionalFormatting sqref="G14">
    <cfRule type="expression" priority="7" dxfId="29" stopIfTrue="1">
      <formula>ISERROR($B15)</formula>
    </cfRule>
  </conditionalFormatting>
  <conditionalFormatting sqref="B8:D8">
    <cfRule type="expression" priority="4" dxfId="28" stopIfTrue="1">
      <formula>ISERROR($B8)</formula>
    </cfRule>
  </conditionalFormatting>
  <conditionalFormatting sqref="G8">
    <cfRule type="expression" priority="2" dxfId="28" stopIfTrue="1">
      <formula>ISERROR($B8)</formula>
    </cfRule>
  </conditionalFormatting>
  <conditionalFormatting sqref="H23:H26">
    <cfRule type="expression" priority="1" dxfId="28" stopIfTrue="1">
      <formula>ISERROR($B23)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F8" sqref="AF8"/>
    </sheetView>
  </sheetViews>
  <sheetFormatPr defaultColWidth="9.00390625" defaultRowHeight="12.75"/>
  <cols>
    <col min="1" max="1" width="2.625" style="0" customWidth="1"/>
    <col min="2" max="2" width="3.625" style="0" customWidth="1"/>
    <col min="3" max="3" width="4.625" style="0" customWidth="1"/>
    <col min="4" max="4" width="18.50390625" style="0" customWidth="1"/>
    <col min="5" max="5" width="18.375" style="0" bestFit="1" customWidth="1"/>
    <col min="6" max="6" width="3.625" style="58" customWidth="1"/>
    <col min="7" max="7" width="1.625" style="0" customWidth="1"/>
    <col min="8" max="8" width="3.625" style="59" customWidth="1"/>
    <col min="9" max="9" width="3.625" style="0" customWidth="1"/>
    <col min="10" max="10" width="1.625" style="0" customWidth="1"/>
    <col min="11" max="12" width="3.625" style="0" customWidth="1"/>
    <col min="13" max="13" width="1.625" style="0" customWidth="1"/>
    <col min="14" max="15" width="3.625" style="0" customWidth="1"/>
    <col min="16" max="16" width="1.625" style="0" customWidth="1"/>
    <col min="17" max="18" width="3.625" style="0" customWidth="1"/>
    <col min="19" max="19" width="1.625" style="0" customWidth="1"/>
    <col min="20" max="20" width="3.625" style="0" customWidth="1"/>
    <col min="21" max="21" width="10.625" style="0" customWidth="1"/>
    <col min="22" max="22" width="3.625" style="0" customWidth="1"/>
    <col min="23" max="23" width="1.625" style="0" customWidth="1"/>
    <col min="24" max="24" width="3.50390625" style="0" customWidth="1"/>
    <col min="25" max="28" width="0" style="0" hidden="1" customWidth="1"/>
    <col min="29" max="29" width="10.625" style="0" customWidth="1"/>
    <col min="30" max="30" width="11.375" style="0" customWidth="1"/>
    <col min="33" max="33" width="2.125" style="0" customWidth="1"/>
    <col min="34" max="34" width="4.50390625" style="0" customWidth="1"/>
    <col min="35" max="35" width="18.625" style="0" customWidth="1"/>
    <col min="36" max="36" width="5.625" style="0" customWidth="1"/>
    <col min="37" max="37" width="5.50390625" style="0" customWidth="1"/>
    <col min="38" max="38" width="5.00390625" style="0" customWidth="1"/>
    <col min="39" max="39" width="5.50390625" style="0" customWidth="1"/>
    <col min="40" max="40" width="10.00390625" style="0" customWidth="1"/>
  </cols>
  <sheetData>
    <row r="1" spans="2:30" ht="21">
      <c r="B1" s="367"/>
      <c r="C1" s="367"/>
      <c r="D1" s="84" t="s">
        <v>37</v>
      </c>
      <c r="E1" s="85"/>
      <c r="F1" s="86"/>
      <c r="G1" s="85"/>
      <c r="H1" s="87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2:30" ht="12.75">
      <c r="B2" s="85"/>
      <c r="C2" s="85"/>
      <c r="D2" s="85"/>
      <c r="E2" s="85"/>
      <c r="F2" s="86"/>
      <c r="G2" s="85"/>
      <c r="H2" s="87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2:30" ht="15" customHeight="1">
      <c r="B3" s="88"/>
      <c r="C3" s="89" t="s">
        <v>9</v>
      </c>
      <c r="D3" s="89" t="s">
        <v>12</v>
      </c>
      <c r="E3" s="89" t="s">
        <v>13</v>
      </c>
      <c r="F3" s="368">
        <v>1</v>
      </c>
      <c r="G3" s="368"/>
      <c r="H3" s="368"/>
      <c r="I3" s="368">
        <v>2</v>
      </c>
      <c r="J3" s="368"/>
      <c r="K3" s="368"/>
      <c r="L3" s="368">
        <v>3</v>
      </c>
      <c r="M3" s="368"/>
      <c r="N3" s="368"/>
      <c r="O3" s="368"/>
      <c r="P3" s="368"/>
      <c r="Q3" s="368"/>
      <c r="R3" s="369"/>
      <c r="S3" s="369"/>
      <c r="T3" s="369"/>
      <c r="U3" s="90" t="s">
        <v>38</v>
      </c>
      <c r="V3" s="368" t="s">
        <v>39</v>
      </c>
      <c r="W3" s="368"/>
      <c r="X3" s="368"/>
      <c r="Y3" s="89" t="s">
        <v>40</v>
      </c>
      <c r="Z3" s="89" t="s">
        <v>41</v>
      </c>
      <c r="AA3" s="89" t="s">
        <v>42</v>
      </c>
      <c r="AB3" s="89"/>
      <c r="AC3" s="91" t="s">
        <v>43</v>
      </c>
      <c r="AD3" s="91" t="s">
        <v>44</v>
      </c>
    </row>
    <row r="4" spans="2:30" ht="18" customHeight="1">
      <c r="B4" s="370">
        <v>1</v>
      </c>
      <c r="C4" s="371">
        <f>'SKUPINY BC2'!B7</f>
        <v>201</v>
      </c>
      <c r="D4" s="372" t="str">
        <f>'SKUPINY BC2'!C7</f>
        <v>Kurilák R.</v>
      </c>
      <c r="E4" s="373" t="str">
        <f>'SKUPINY BC2'!D7</f>
        <v>ZOM Prešov</v>
      </c>
      <c r="F4" s="374"/>
      <c r="G4" s="374"/>
      <c r="H4" s="374"/>
      <c r="I4" s="92"/>
      <c r="J4" s="93" t="s">
        <v>45</v>
      </c>
      <c r="K4" s="94"/>
      <c r="L4" s="92"/>
      <c r="M4" s="93" t="s">
        <v>45</v>
      </c>
      <c r="N4" s="94"/>
      <c r="O4" s="92"/>
      <c r="P4" s="93"/>
      <c r="Q4" s="94"/>
      <c r="R4" s="92">
        <f>IF(ISNUMBER(H12),H12,"")</f>
      </c>
      <c r="S4" s="93">
        <f>IF(ISNUMBER(F12),":","")</f>
      </c>
      <c r="T4" s="95">
        <f>IF(ISNUMBER(F12),F12,"")</f>
      </c>
      <c r="U4" s="375">
        <f>IF(I4&gt;K4,1,0)+IF(L4&gt;N4,1,0)+IF(O4&gt;Q4,1,0)+IF(R4&gt;T4,1,0)+IF(I5&gt;K5,1,0)+IF(L5&gt;N5,1,0)+IF(O5&gt;Q5,1,0)+IF(R5&gt;T5,1,0)</f>
        <v>0</v>
      </c>
      <c r="V4" s="376">
        <f>SUM(I4,L4,O4,R4)</f>
        <v>0</v>
      </c>
      <c r="W4" s="377" t="s">
        <v>45</v>
      </c>
      <c r="X4" s="378">
        <f>SUM(K4,N4,Q4,T4)</f>
        <v>0</v>
      </c>
      <c r="Y4" s="379">
        <f>U4/$D$16</f>
        <v>0</v>
      </c>
      <c r="Z4" s="379">
        <f>(V4-X4)/$D$16</f>
        <v>0</v>
      </c>
      <c r="AA4" s="379">
        <f>V4/$D$16</f>
        <v>0</v>
      </c>
      <c r="AB4" s="380">
        <f>Y4*1000000+Z4*1000+AA4</f>
        <v>0</v>
      </c>
      <c r="AC4" s="381" t="e">
        <f>V4/X4</f>
        <v>#DIV/0!</v>
      </c>
      <c r="AD4" s="382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370"/>
      <c r="C5" s="371"/>
      <c r="D5" s="372"/>
      <c r="E5" s="373"/>
      <c r="F5" s="374"/>
      <c r="G5" s="374"/>
      <c r="H5" s="374"/>
      <c r="I5" s="96">
        <f>IF(ISNUMBER(H7),H7,"")</f>
      </c>
      <c r="J5" s="97">
        <f>IF(ISNUMBER(F7),":","")</f>
      </c>
      <c r="K5" s="98">
        <f>IF(ISNUMBER(F7),F7,"")</f>
      </c>
      <c r="L5" s="96"/>
      <c r="M5" s="97"/>
      <c r="N5" s="98"/>
      <c r="O5" s="96"/>
      <c r="P5" s="97"/>
      <c r="Q5" s="98"/>
      <c r="R5" s="96">
        <f>IF(ISNUMBER(H13),H13,"")</f>
      </c>
      <c r="S5" s="97">
        <f>IF(ISNUMBER(F13),":","")</f>
      </c>
      <c r="T5" s="99">
        <f>IF(ISNUMBER(F13),F13,"")</f>
      </c>
      <c r="U5" s="375"/>
      <c r="V5" s="376"/>
      <c r="W5" s="377"/>
      <c r="X5" s="378"/>
      <c r="Y5" s="379"/>
      <c r="Z5" s="379"/>
      <c r="AA5" s="379"/>
      <c r="AB5" s="380"/>
      <c r="AC5" s="381"/>
      <c r="AD5" s="382"/>
    </row>
    <row r="6" spans="2:30" ht="18" customHeight="1">
      <c r="B6" s="370">
        <v>2</v>
      </c>
      <c r="C6" s="371">
        <f>'SKUPINY BC2'!B8</f>
        <v>205</v>
      </c>
      <c r="D6" s="372" t="str">
        <f>'SKUPINY BC2'!C8</f>
        <v>Minarech P.</v>
      </c>
      <c r="E6" s="373" t="str">
        <f>'SKUPINY BC2'!D8</f>
        <v>ŠK Altius</v>
      </c>
      <c r="F6" s="100"/>
      <c r="G6" s="93" t="s">
        <v>45</v>
      </c>
      <c r="H6" s="101"/>
      <c r="I6" s="383"/>
      <c r="J6" s="383"/>
      <c r="K6" s="383"/>
      <c r="L6" s="92"/>
      <c r="M6" s="93" t="s">
        <v>45</v>
      </c>
      <c r="N6" s="94"/>
      <c r="O6" s="92"/>
      <c r="P6" s="93"/>
      <c r="Q6" s="94"/>
      <c r="R6" s="92">
        <f>IF(ISNUMBER(K12),K12,"")</f>
      </c>
      <c r="S6" s="93">
        <f>IF(ISNUMBER(I12),":","")</f>
      </c>
      <c r="T6" s="95">
        <f>IF(ISNUMBER(I12),I12,"")</f>
      </c>
      <c r="U6" s="375">
        <f>IF(F6&gt;H6,1,0)+IF(L6&gt;N6,1,0)+IF(O6&gt;Q6,1,0)+IF(R6&gt;T6,1,0)+IF(F7&gt;H7,1,0)+IF(L7&gt;N7,1,0)+IF(O7&gt;Q7,1,0)+IF(R7&gt;T7,1,0)</f>
        <v>0</v>
      </c>
      <c r="V6" s="376">
        <f>SUM(F6,L6,O6,R6)</f>
        <v>0</v>
      </c>
      <c r="W6" s="377" t="s">
        <v>45</v>
      </c>
      <c r="X6" s="378">
        <f>SUM(H6,N6,Q6,T6)</f>
        <v>0</v>
      </c>
      <c r="Y6" s="379">
        <f>U6/$D$16</f>
        <v>0</v>
      </c>
      <c r="Z6" s="379">
        <f>(V6-X6)/$D$16</f>
        <v>0</v>
      </c>
      <c r="AA6" s="379">
        <f>V6/$D$16</f>
        <v>0</v>
      </c>
      <c r="AB6" s="380">
        <f>Y6*1000000+Z6*1000+AA6</f>
        <v>0</v>
      </c>
      <c r="AC6" s="381" t="e">
        <f>V6/X6</f>
        <v>#DIV/0!</v>
      </c>
      <c r="AD6" s="382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370"/>
      <c r="C7" s="371"/>
      <c r="D7" s="372"/>
      <c r="E7" s="373"/>
      <c r="F7" s="102"/>
      <c r="G7" s="97">
        <f aca="true" t="shared" si="0" ref="G7:G13">IF(ISNUMBER(F7),":","")</f>
      </c>
      <c r="H7" s="103"/>
      <c r="I7" s="383"/>
      <c r="J7" s="383"/>
      <c r="K7" s="383"/>
      <c r="L7" s="96">
        <f>IF(ISNUMBER(K9),K9,"")</f>
      </c>
      <c r="M7" s="97">
        <f>IF(ISNUMBER(I9),":","")</f>
      </c>
      <c r="N7" s="98">
        <f>IF(ISNUMBER(I9),I9,"")</f>
      </c>
      <c r="O7" s="96"/>
      <c r="P7" s="97"/>
      <c r="Q7" s="98"/>
      <c r="R7" s="96">
        <f>IF(ISNUMBER(K13),K13,"")</f>
      </c>
      <c r="S7" s="97">
        <f>IF(ISNUMBER(I13),":","")</f>
      </c>
      <c r="T7" s="99">
        <f>IF(ISNUMBER(I13),I13,"")</f>
      </c>
      <c r="U7" s="375"/>
      <c r="V7" s="376"/>
      <c r="W7" s="377"/>
      <c r="X7" s="378"/>
      <c r="Y7" s="379"/>
      <c r="Z7" s="379"/>
      <c r="AA7" s="379"/>
      <c r="AB7" s="380"/>
      <c r="AC7" s="381"/>
      <c r="AD7" s="382"/>
    </row>
    <row r="8" spans="2:30" ht="18" customHeight="1">
      <c r="B8" s="370">
        <v>3</v>
      </c>
      <c r="C8" s="371">
        <f>'SKUPINY BC2'!B9</f>
        <v>209</v>
      </c>
      <c r="D8" s="372" t="str">
        <f>'SKUPINY BC2'!C9</f>
        <v>Melicherová N.</v>
      </c>
      <c r="E8" s="373" t="str">
        <f>'SKUPINY BC2'!D9</f>
        <v>ŠK Altius</v>
      </c>
      <c r="F8" s="100"/>
      <c r="G8" s="93" t="s">
        <v>45</v>
      </c>
      <c r="H8" s="101"/>
      <c r="I8" s="100"/>
      <c r="J8" s="93" t="s">
        <v>45</v>
      </c>
      <c r="K8" s="101"/>
      <c r="L8" s="383"/>
      <c r="M8" s="383"/>
      <c r="N8" s="383"/>
      <c r="O8" s="92"/>
      <c r="P8" s="93"/>
      <c r="Q8" s="94"/>
      <c r="R8" s="92">
        <f>IF(ISNUMBER(N12),N12,"")</f>
      </c>
      <c r="S8" s="93">
        <f>IF(ISNUMBER(L12),":","")</f>
      </c>
      <c r="T8" s="95">
        <f>IF(ISNUMBER(L12),L12,"")</f>
      </c>
      <c r="U8" s="375">
        <f>IF(I8&gt;K8,1,0)+IF(F8&gt;H8,1,0)+IF(O8&gt;Q8,1,0)+IF(R8&gt;T8,1,0)+IF(I9&gt;K9,1,0)+IF(F9&gt;H9,1,0)+IF(O9&gt;Q9,1,0)+IF(R9&gt;T9,1,0)</f>
        <v>0</v>
      </c>
      <c r="V8" s="376">
        <f>SUM(F8,I8,O8,R8)</f>
        <v>0</v>
      </c>
      <c r="W8" s="377" t="s">
        <v>45</v>
      </c>
      <c r="X8" s="378">
        <f>SUM(H8,K8,Q8,T8)</f>
        <v>0</v>
      </c>
      <c r="Y8" s="379">
        <f>U8/$D$16</f>
        <v>0</v>
      </c>
      <c r="Z8" s="379">
        <f>(V8-X8)/$D$16</f>
        <v>0</v>
      </c>
      <c r="AA8" s="379">
        <f>V8/$D$16</f>
        <v>0</v>
      </c>
      <c r="AB8" s="380">
        <f>Y8*1000000+Z8*1000+AA8</f>
        <v>0</v>
      </c>
      <c r="AC8" s="381" t="e">
        <f>V8/X8</f>
        <v>#DIV/0!</v>
      </c>
      <c r="AD8" s="382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370"/>
      <c r="C9" s="371"/>
      <c r="D9" s="372"/>
      <c r="E9" s="373"/>
      <c r="F9" s="102"/>
      <c r="G9" s="97"/>
      <c r="H9" s="103"/>
      <c r="I9" s="104"/>
      <c r="J9" s="97">
        <f>IF(ISNUMBER(I9),":","")</f>
      </c>
      <c r="K9" s="103"/>
      <c r="L9" s="383"/>
      <c r="M9" s="383"/>
      <c r="N9" s="383"/>
      <c r="O9" s="96">
        <f>IF(ISNUMBER(N11),N11,"")</f>
      </c>
      <c r="P9" s="97"/>
      <c r="Q9" s="98"/>
      <c r="R9" s="96">
        <f>IF(ISNUMBER(N13),N13,"")</f>
      </c>
      <c r="S9" s="97">
        <f>IF(ISNUMBER(L13),":","")</f>
      </c>
      <c r="T9" s="99">
        <f>IF(ISNUMBER(L13),L13,"")</f>
      </c>
      <c r="U9" s="375"/>
      <c r="V9" s="376"/>
      <c r="W9" s="377"/>
      <c r="X9" s="378"/>
      <c r="Y9" s="379"/>
      <c r="Z9" s="379"/>
      <c r="AA9" s="379"/>
      <c r="AB9" s="380"/>
      <c r="AC9" s="381"/>
      <c r="AD9" s="382"/>
    </row>
    <row r="10" spans="2:30" ht="18" customHeight="1">
      <c r="B10" s="370">
        <v>4</v>
      </c>
      <c r="C10" s="371">
        <f>'SKUPINY BC2'!B10</f>
        <v>211</v>
      </c>
      <c r="D10" s="372" t="str">
        <f>'SKUPINY BC2'!C10</f>
        <v>Hlinka R.</v>
      </c>
      <c r="E10" s="373" t="str">
        <f>'SKUPINY BC2'!D10</f>
        <v>OMD v SR</v>
      </c>
      <c r="F10" s="100"/>
      <c r="G10" s="93" t="s">
        <v>45</v>
      </c>
      <c r="H10" s="101"/>
      <c r="I10" s="100"/>
      <c r="J10" s="93" t="s">
        <v>45</v>
      </c>
      <c r="K10" s="101"/>
      <c r="L10" s="100"/>
      <c r="M10" s="93" t="s">
        <v>45</v>
      </c>
      <c r="N10" s="101"/>
      <c r="O10" s="383"/>
      <c r="P10" s="383"/>
      <c r="Q10" s="383"/>
      <c r="R10" s="92">
        <f>IF(ISNUMBER(Q12),Q12,"")</f>
      </c>
      <c r="S10" s="93">
        <f>IF(ISNUMBER(O12),":","")</f>
      </c>
      <c r="T10" s="95">
        <f>IF(ISNUMBER(O12),O12,"")</f>
      </c>
      <c r="U10" s="375">
        <f>IF(I10&gt;K10,1,0)+IF(L10&gt;N10,1,0)+IF(F10&gt;H10,1,0)+IF(R10&gt;T10,1,0)+IF(I11&gt;K11,1,0)+IF(L11&gt;N11,1,0)+IF(F11&gt;H11,1,0)+IF(R11&gt;T11,1,0)</f>
        <v>0</v>
      </c>
      <c r="V10" s="376">
        <f>SUM(F10,I10,L10,R10)</f>
        <v>0</v>
      </c>
      <c r="W10" s="377" t="s">
        <v>45</v>
      </c>
      <c r="X10" s="378">
        <f>SUM(H10,K10,N10,T10)</f>
        <v>0</v>
      </c>
      <c r="Y10" s="379">
        <f>U10/$D$16</f>
        <v>0</v>
      </c>
      <c r="Z10" s="379">
        <f>(V10-X10)/$D$16</f>
        <v>0</v>
      </c>
      <c r="AA10" s="379">
        <f>V10/$D$16</f>
        <v>0</v>
      </c>
      <c r="AB10" s="380">
        <f>IF(ISNA(D10),-10^9,Y10*1000000+Z10*1000+AA10)</f>
        <v>0</v>
      </c>
      <c r="AC10" s="381" t="e">
        <f>V10/X10</f>
        <v>#DIV/0!</v>
      </c>
      <c r="AD10" s="382">
        <f>IF(LARGE($AB$4:$AB$13,1)=AB10,1,IF(LARGE($AB$4:$AB$13,2)=AB10,2,IF(LARGE($AB$4:$AB$13,3)=AB10,3,IF(LARGE($AB$4:$AB$13,4)=AB10,4,IF(LARGE($AB$4:$AB$13,5)=AB10,5,-1)))))</f>
        <v>1</v>
      </c>
    </row>
    <row r="11" spans="2:30" ht="12" customHeight="1">
      <c r="B11" s="370"/>
      <c r="C11" s="371"/>
      <c r="D11" s="372"/>
      <c r="E11" s="373"/>
      <c r="F11" s="102"/>
      <c r="G11" s="97" t="s">
        <v>45</v>
      </c>
      <c r="H11" s="103"/>
      <c r="I11" s="104"/>
      <c r="J11" s="97">
        <f>IF(ISNUMBER(I11),":","")</f>
      </c>
      <c r="K11" s="103"/>
      <c r="L11" s="104"/>
      <c r="M11" s="97">
        <f>IF(ISNUMBER(L11),":","")</f>
      </c>
      <c r="N11" s="103"/>
      <c r="O11" s="383"/>
      <c r="P11" s="383"/>
      <c r="Q11" s="383"/>
      <c r="R11" s="96">
        <f>IF(ISNUMBER(Q13),Q13,"")</f>
      </c>
      <c r="S11" s="97">
        <f>IF(ISNUMBER(O13),":","")</f>
      </c>
      <c r="T11" s="99">
        <f>IF(ISNUMBER(O13),O13,"")</f>
      </c>
      <c r="U11" s="375"/>
      <c r="V11" s="376"/>
      <c r="W11" s="377"/>
      <c r="X11" s="378"/>
      <c r="Y11" s="379"/>
      <c r="Z11" s="379"/>
      <c r="AA11" s="379"/>
      <c r="AB11" s="380"/>
      <c r="AC11" s="381"/>
      <c r="AD11" s="382"/>
    </row>
    <row r="12" spans="2:30" ht="18" customHeight="1" hidden="1">
      <c r="B12" s="370">
        <v>5</v>
      </c>
      <c r="C12" s="371" t="e">
        <f>'SKUPINY BC2'!B19</f>
        <v>#N/A</v>
      </c>
      <c r="D12" s="372" t="e">
        <f>'SKUPINY BC2'!C35</f>
        <v>#N/A</v>
      </c>
      <c r="E12" s="373" t="e">
        <f>'SKUPINY BC2'!D35</f>
        <v>#N/A</v>
      </c>
      <c r="F12" s="100"/>
      <c r="G12" s="93">
        <f t="shared" si="0"/>
      </c>
      <c r="H12" s="101"/>
      <c r="I12" s="100"/>
      <c r="J12" s="93">
        <f>IF(ISNUMBER(I12),":","")</f>
      </c>
      <c r="K12" s="101"/>
      <c r="L12" s="100"/>
      <c r="M12" s="93">
        <f>IF(ISNUMBER(L12),":","")</f>
      </c>
      <c r="N12" s="101"/>
      <c r="O12" s="100"/>
      <c r="P12" s="93">
        <f>IF(ISNUMBER(O12),":","")</f>
      </c>
      <c r="Q12" s="101"/>
      <c r="R12" s="384"/>
      <c r="S12" s="384"/>
      <c r="T12" s="384"/>
      <c r="U12" s="375">
        <f>IF(I12&gt;K12,1,0)+IF(L12&gt;N12,1,0)+IF(O12&gt;Q12,1,0)+IF(F12&gt;H12,1,0)+IF(I13&gt;K13,1,0)+IF(L13&gt;N13,1,0)+IF(O13&gt;Q13,1,0)+IF(F13&gt;H13,1,0)</f>
        <v>0</v>
      </c>
      <c r="V12" s="376">
        <f>SUM(F12,I12,L12,O12)</f>
        <v>0</v>
      </c>
      <c r="W12" s="377" t="s">
        <v>45</v>
      </c>
      <c r="X12" s="378">
        <f>SUM(H12,K12,N12,Q12)</f>
        <v>0</v>
      </c>
      <c r="Y12" s="379">
        <f>U12/$D$16</f>
        <v>0</v>
      </c>
      <c r="Z12" s="379">
        <f>(V12-X12)/$D$16</f>
        <v>0</v>
      </c>
      <c r="AA12" s="379">
        <f>V12/$D$16</f>
        <v>0</v>
      </c>
      <c r="AB12" s="380">
        <f>IF(ISNA(D12),-10^9,Y12*1000000+Z12*1000+AA12)</f>
        <v>-1000000000</v>
      </c>
      <c r="AC12" s="381" t="e">
        <f>V12/X12</f>
        <v>#DIV/0!</v>
      </c>
      <c r="AD12" s="382">
        <f>IF(LARGE($AB$4:$AB$13,1)=AB12,1,IF(LARGE($AB$4:$AB$13,2)=AB12,2,IF(LARGE($AB$4:$AB$13,3)=AB12,3,IF(LARGE($AB$4:$AB$13,4)=AB12,4,IF(LARGE($AB$4:$AB$13,5)=AB12,5,-1)))))</f>
        <v>5</v>
      </c>
    </row>
    <row r="13" spans="2:30" ht="12" customHeight="1" hidden="1">
      <c r="B13" s="370"/>
      <c r="C13" s="371"/>
      <c r="D13" s="372"/>
      <c r="E13" s="373"/>
      <c r="F13" s="102"/>
      <c r="G13" s="97">
        <f t="shared" si="0"/>
      </c>
      <c r="H13" s="103"/>
      <c r="I13" s="104"/>
      <c r="J13" s="97">
        <f>IF(ISNUMBER(I13),":","")</f>
      </c>
      <c r="K13" s="103"/>
      <c r="L13" s="104"/>
      <c r="M13" s="97">
        <f>IF(ISNUMBER(L13),":","")</f>
      </c>
      <c r="N13" s="103"/>
      <c r="O13" s="104"/>
      <c r="P13" s="97">
        <f>IF(ISNUMBER(O13),":","")</f>
      </c>
      <c r="Q13" s="103"/>
      <c r="R13" s="384"/>
      <c r="S13" s="384"/>
      <c r="T13" s="384"/>
      <c r="U13" s="375"/>
      <c r="V13" s="376"/>
      <c r="W13" s="377"/>
      <c r="X13" s="378"/>
      <c r="Y13" s="379"/>
      <c r="Z13" s="379"/>
      <c r="AA13" s="379"/>
      <c r="AB13" s="380"/>
      <c r="AC13" s="381"/>
      <c r="AD13" s="382"/>
    </row>
    <row r="14" spans="2:30" ht="1.5" customHeight="1" hidden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4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3</v>
      </c>
    </row>
    <row r="17" spans="4:30" ht="15" customHeight="1">
      <c r="D17" s="46" t="s">
        <v>46</v>
      </c>
      <c r="E17" s="385" t="str">
        <f>IF(ISTEXT('ÚDAJE BC1'!C10),'ÚDAJE BC1'!C10,"")</f>
        <v>Kristína Kocúrová</v>
      </c>
      <c r="F17" s="385"/>
      <c r="G17" s="385"/>
      <c r="H17" s="385"/>
      <c r="I17" s="385"/>
      <c r="J17" s="385"/>
      <c r="K17" s="385"/>
      <c r="L17" s="67" t="s">
        <v>47</v>
      </c>
      <c r="M17" s="39"/>
      <c r="N17" s="39"/>
      <c r="P17" s="361" t="str">
        <f>IF(ISTEXT('ÚDAJE BC1'!C9),'ÚDAJE BC1'!C9,"")</f>
        <v>Ondrej Bašták Ďurán</v>
      </c>
      <c r="Q17" s="361"/>
      <c r="R17" s="361"/>
      <c r="S17" s="361"/>
      <c r="T17" s="361"/>
      <c r="U17" s="361"/>
      <c r="V17" s="68" t="s">
        <v>48</v>
      </c>
      <c r="AC17" s="386">
        <f>IF(ISNUMBER('ÚDAJE BC1'!C11),'ÚDAJE BC1'!C11,"")</f>
        <v>44724</v>
      </c>
      <c r="AD17" s="386"/>
    </row>
    <row r="19" spans="4:29" ht="12.75" customHeight="1">
      <c r="D19" s="387" t="s">
        <v>49</v>
      </c>
      <c r="E19" s="388"/>
      <c r="F19" s="388"/>
      <c r="G19" s="388"/>
      <c r="H19" s="388"/>
      <c r="I19" s="388"/>
      <c r="J19" s="388"/>
      <c r="K19" s="388"/>
      <c r="L19" s="388"/>
      <c r="M19" s="389"/>
      <c r="N19" s="69"/>
      <c r="O19" s="396" t="s">
        <v>2</v>
      </c>
      <c r="P19" s="396"/>
      <c r="Q19" s="396"/>
      <c r="R19" s="396"/>
      <c r="S19" s="396"/>
      <c r="T19" s="396"/>
      <c r="U19" s="396"/>
      <c r="V19" s="397">
        <f>IF(ISNUMBER('ÚDAJE BC1'!D8),'ÚDAJE BC1'!D8,"")</f>
        <v>2</v>
      </c>
      <c r="W19" s="397"/>
      <c r="X19" s="397"/>
      <c r="Y19" s="397"/>
      <c r="Z19" s="397"/>
      <c r="AA19" s="397"/>
      <c r="AB19" s="397"/>
      <c r="AC19" s="397"/>
    </row>
    <row r="20" spans="4:29" ht="12.75" customHeight="1">
      <c r="D20" s="390"/>
      <c r="E20" s="391"/>
      <c r="F20" s="391"/>
      <c r="G20" s="391"/>
      <c r="H20" s="391"/>
      <c r="I20" s="391"/>
      <c r="J20" s="391"/>
      <c r="K20" s="391"/>
      <c r="L20" s="391"/>
      <c r="M20" s="392"/>
      <c r="N20" s="69"/>
      <c r="O20" s="396"/>
      <c r="P20" s="396"/>
      <c r="Q20" s="396"/>
      <c r="R20" s="396"/>
      <c r="S20" s="396"/>
      <c r="T20" s="396"/>
      <c r="U20" s="396"/>
      <c r="V20" s="397"/>
      <c r="W20" s="397"/>
      <c r="X20" s="397"/>
      <c r="Y20" s="397"/>
      <c r="Z20" s="397"/>
      <c r="AA20" s="397"/>
      <c r="AB20" s="397"/>
      <c r="AC20" s="397"/>
    </row>
    <row r="21" spans="4:29" ht="12.75" customHeight="1">
      <c r="D21" s="390"/>
      <c r="E21" s="391"/>
      <c r="F21" s="391"/>
      <c r="G21" s="391"/>
      <c r="H21" s="391"/>
      <c r="I21" s="391"/>
      <c r="J21" s="391"/>
      <c r="K21" s="391"/>
      <c r="L21" s="391"/>
      <c r="M21" s="392"/>
      <c r="N21" s="69"/>
      <c r="O21" s="396"/>
      <c r="P21" s="396"/>
      <c r="Q21" s="396"/>
      <c r="R21" s="396"/>
      <c r="S21" s="396"/>
      <c r="T21" s="396"/>
      <c r="U21" s="396"/>
      <c r="V21" s="397"/>
      <c r="W21" s="397"/>
      <c r="X21" s="397"/>
      <c r="Y21" s="397"/>
      <c r="Z21" s="397"/>
      <c r="AA21" s="397"/>
      <c r="AB21" s="397"/>
      <c r="AC21" s="397"/>
    </row>
    <row r="22" spans="4:29" ht="12.75" customHeight="1">
      <c r="D22" s="390"/>
      <c r="E22" s="391"/>
      <c r="F22" s="391"/>
      <c r="G22" s="391"/>
      <c r="H22" s="391"/>
      <c r="I22" s="391"/>
      <c r="J22" s="391"/>
      <c r="K22" s="391"/>
      <c r="L22" s="391"/>
      <c r="M22" s="392"/>
      <c r="N22" s="69"/>
      <c r="O22" s="396"/>
      <c r="P22" s="396"/>
      <c r="Q22" s="396"/>
      <c r="R22" s="396"/>
      <c r="S22" s="396"/>
      <c r="T22" s="396"/>
      <c r="U22" s="396"/>
      <c r="V22" s="397"/>
      <c r="W22" s="397"/>
      <c r="X22" s="397"/>
      <c r="Y22" s="397"/>
      <c r="Z22" s="397"/>
      <c r="AA22" s="397"/>
      <c r="AB22" s="397"/>
      <c r="AC22" s="397"/>
    </row>
    <row r="23" spans="4:29" ht="12.75" customHeight="1">
      <c r="D23" s="390"/>
      <c r="E23" s="391"/>
      <c r="F23" s="391"/>
      <c r="G23" s="391"/>
      <c r="H23" s="391"/>
      <c r="I23" s="391"/>
      <c r="J23" s="391"/>
      <c r="K23" s="391"/>
      <c r="L23" s="391"/>
      <c r="M23" s="392"/>
      <c r="N23" s="69"/>
      <c r="O23" s="396"/>
      <c r="P23" s="396"/>
      <c r="Q23" s="396"/>
      <c r="R23" s="396"/>
      <c r="S23" s="396"/>
      <c r="T23" s="396"/>
      <c r="U23" s="396"/>
      <c r="V23" s="397"/>
      <c r="W23" s="397"/>
      <c r="X23" s="397"/>
      <c r="Y23" s="397"/>
      <c r="Z23" s="397"/>
      <c r="AA23" s="397"/>
      <c r="AB23" s="397"/>
      <c r="AC23" s="397"/>
    </row>
    <row r="24" spans="4:29" ht="12.75" customHeight="1">
      <c r="D24" s="390"/>
      <c r="E24" s="391"/>
      <c r="F24" s="391"/>
      <c r="G24" s="391"/>
      <c r="H24" s="391"/>
      <c r="I24" s="391"/>
      <c r="J24" s="391"/>
      <c r="K24" s="391"/>
      <c r="L24" s="391"/>
      <c r="M24" s="392"/>
      <c r="N24" s="69"/>
      <c r="O24" s="396"/>
      <c r="P24" s="396"/>
      <c r="Q24" s="396"/>
      <c r="R24" s="396"/>
      <c r="S24" s="396"/>
      <c r="T24" s="396"/>
      <c r="U24" s="396"/>
      <c r="V24" s="397"/>
      <c r="W24" s="397"/>
      <c r="X24" s="397"/>
      <c r="Y24" s="397"/>
      <c r="Z24" s="397"/>
      <c r="AA24" s="397"/>
      <c r="AB24" s="397"/>
      <c r="AC24" s="397"/>
    </row>
    <row r="25" spans="4:29" ht="12.75" customHeight="1">
      <c r="D25" s="390"/>
      <c r="E25" s="391"/>
      <c r="F25" s="391"/>
      <c r="G25" s="391"/>
      <c r="H25" s="391"/>
      <c r="I25" s="391"/>
      <c r="J25" s="391"/>
      <c r="K25" s="391"/>
      <c r="L25" s="391"/>
      <c r="M25" s="392"/>
      <c r="N25" s="69"/>
      <c r="O25" s="396"/>
      <c r="P25" s="396"/>
      <c r="Q25" s="396"/>
      <c r="R25" s="396"/>
      <c r="S25" s="396"/>
      <c r="T25" s="396"/>
      <c r="U25" s="396"/>
      <c r="V25" s="397"/>
      <c r="W25" s="397"/>
      <c r="X25" s="397"/>
      <c r="Y25" s="397"/>
      <c r="Z25" s="397"/>
      <c r="AA25" s="397"/>
      <c r="AB25" s="397"/>
      <c r="AC25" s="397"/>
    </row>
    <row r="26" spans="4:29" ht="12.75" customHeight="1">
      <c r="D26" s="390"/>
      <c r="E26" s="391"/>
      <c r="F26" s="391"/>
      <c r="G26" s="391"/>
      <c r="H26" s="391"/>
      <c r="I26" s="391"/>
      <c r="J26" s="391"/>
      <c r="K26" s="391"/>
      <c r="L26" s="391"/>
      <c r="M26" s="392"/>
      <c r="N26" s="69"/>
      <c r="O26" s="396"/>
      <c r="P26" s="396"/>
      <c r="Q26" s="396"/>
      <c r="R26" s="396"/>
      <c r="S26" s="396"/>
      <c r="T26" s="396"/>
      <c r="U26" s="396"/>
      <c r="V26" s="397"/>
      <c r="W26" s="397"/>
      <c r="X26" s="397"/>
      <c r="Y26" s="397"/>
      <c r="Z26" s="397"/>
      <c r="AA26" s="397"/>
      <c r="AB26" s="397"/>
      <c r="AC26" s="397"/>
    </row>
    <row r="27" spans="4:29" ht="12.75" customHeight="1">
      <c r="D27" s="393"/>
      <c r="E27" s="394"/>
      <c r="F27" s="394"/>
      <c r="G27" s="394"/>
      <c r="H27" s="394"/>
      <c r="I27" s="394"/>
      <c r="J27" s="394"/>
      <c r="K27" s="394"/>
      <c r="L27" s="394"/>
      <c r="M27" s="395"/>
      <c r="N27" s="70"/>
      <c r="O27" s="398" t="s">
        <v>50</v>
      </c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F20" sqref="AF20"/>
    </sheetView>
  </sheetViews>
  <sheetFormatPr defaultColWidth="9.00390625" defaultRowHeight="12.75"/>
  <cols>
    <col min="1" max="1" width="2.625" style="0" customWidth="1"/>
    <col min="2" max="2" width="3.625" style="0" customWidth="1"/>
    <col min="3" max="3" width="4.625" style="0" customWidth="1"/>
    <col min="4" max="4" width="18.125" style="0" customWidth="1"/>
    <col min="5" max="5" width="18.375" style="0" bestFit="1" customWidth="1"/>
    <col min="6" max="6" width="3.625" style="58" customWidth="1"/>
    <col min="7" max="7" width="1.625" style="0" customWidth="1"/>
    <col min="8" max="8" width="3.625" style="59" customWidth="1"/>
    <col min="9" max="9" width="3.625" style="0" customWidth="1"/>
    <col min="10" max="10" width="1.625" style="0" customWidth="1"/>
    <col min="11" max="12" width="3.625" style="0" customWidth="1"/>
    <col min="13" max="13" width="1.625" style="0" customWidth="1"/>
    <col min="14" max="15" width="3.625" style="0" customWidth="1"/>
    <col min="16" max="16" width="1.625" style="0" customWidth="1"/>
    <col min="17" max="18" width="3.625" style="0" customWidth="1"/>
    <col min="19" max="19" width="1.625" style="0" customWidth="1"/>
    <col min="20" max="20" width="3.625" style="0" customWidth="1"/>
    <col min="21" max="21" width="10.625" style="0" customWidth="1"/>
    <col min="22" max="22" width="3.625" style="0" customWidth="1"/>
    <col min="23" max="23" width="1.625" style="0" customWidth="1"/>
    <col min="24" max="24" width="3.50390625" style="0" customWidth="1"/>
    <col min="25" max="28" width="0" style="0" hidden="1" customWidth="1"/>
    <col min="29" max="29" width="10.625" style="0" customWidth="1"/>
    <col min="30" max="30" width="11.375" style="0" customWidth="1"/>
    <col min="33" max="33" width="2.125" style="0" customWidth="1"/>
    <col min="34" max="34" width="4.50390625" style="0" customWidth="1"/>
    <col min="35" max="35" width="18.625" style="0" customWidth="1"/>
    <col min="36" max="36" width="5.625" style="0" customWidth="1"/>
    <col min="37" max="37" width="5.50390625" style="0" customWidth="1"/>
    <col min="38" max="38" width="5.00390625" style="0" customWidth="1"/>
    <col min="39" max="39" width="5.50390625" style="0" customWidth="1"/>
    <col min="40" max="40" width="10.00390625" style="0" customWidth="1"/>
  </cols>
  <sheetData>
    <row r="1" spans="2:30" ht="21">
      <c r="B1" s="367"/>
      <c r="C1" s="367"/>
      <c r="D1" s="84" t="s">
        <v>51</v>
      </c>
      <c r="E1" s="85"/>
      <c r="F1" s="86"/>
      <c r="G1" s="85"/>
      <c r="H1" s="87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2:30" ht="12.75">
      <c r="B2" s="85"/>
      <c r="C2" s="85"/>
      <c r="D2" s="85"/>
      <c r="E2" s="85"/>
      <c r="F2" s="86"/>
      <c r="G2" s="85"/>
      <c r="H2" s="87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2:30" ht="15" customHeight="1">
      <c r="B3" s="88"/>
      <c r="C3" s="89" t="s">
        <v>9</v>
      </c>
      <c r="D3" s="89" t="s">
        <v>12</v>
      </c>
      <c r="E3" s="89" t="s">
        <v>13</v>
      </c>
      <c r="F3" s="368">
        <v>1</v>
      </c>
      <c r="G3" s="368"/>
      <c r="H3" s="368"/>
      <c r="I3" s="368">
        <v>2</v>
      </c>
      <c r="J3" s="368"/>
      <c r="K3" s="368"/>
      <c r="L3" s="368">
        <v>3</v>
      </c>
      <c r="M3" s="368"/>
      <c r="N3" s="368"/>
      <c r="O3" s="368"/>
      <c r="P3" s="368"/>
      <c r="Q3" s="368"/>
      <c r="R3" s="369"/>
      <c r="S3" s="369"/>
      <c r="T3" s="369"/>
      <c r="U3" s="90" t="s">
        <v>38</v>
      </c>
      <c r="V3" s="368" t="s">
        <v>39</v>
      </c>
      <c r="W3" s="368"/>
      <c r="X3" s="368"/>
      <c r="Y3" s="89" t="s">
        <v>40</v>
      </c>
      <c r="Z3" s="89" t="s">
        <v>41</v>
      </c>
      <c r="AA3" s="89" t="s">
        <v>42</v>
      </c>
      <c r="AB3" s="89"/>
      <c r="AC3" s="91" t="s">
        <v>43</v>
      </c>
      <c r="AD3" s="91" t="s">
        <v>44</v>
      </c>
    </row>
    <row r="4" spans="2:30" ht="18" customHeight="1">
      <c r="B4" s="370">
        <v>1</v>
      </c>
      <c r="C4" s="371">
        <f>'SKUPINY BC2'!B15</f>
        <v>202</v>
      </c>
      <c r="D4" s="372" t="str">
        <f>'SKUPINY BC2'!C15</f>
        <v>Novota P.</v>
      </c>
      <c r="E4" s="373" t="str">
        <f>'SKUPINY BC2'!D15</f>
        <v>ŠK Altius</v>
      </c>
      <c r="F4" s="374"/>
      <c r="G4" s="374"/>
      <c r="H4" s="374"/>
      <c r="I4" s="92"/>
      <c r="J4" s="93" t="s">
        <v>45</v>
      </c>
      <c r="K4" s="94"/>
      <c r="L4" s="92"/>
      <c r="M4" s="93" t="s">
        <v>45</v>
      </c>
      <c r="N4" s="94"/>
      <c r="O4" s="92"/>
      <c r="P4" s="93"/>
      <c r="Q4" s="94"/>
      <c r="R4" s="92">
        <f>IF(ISNUMBER(H12),H12,"")</f>
      </c>
      <c r="S4" s="93">
        <f>IF(ISNUMBER(F12),":","")</f>
      </c>
      <c r="T4" s="95">
        <f>IF(ISNUMBER(F12),F12,"")</f>
      </c>
      <c r="U4" s="375">
        <f>IF(I4&gt;K4,1,0)+IF(L4&gt;N4,1,0)+IF(O4&gt;Q4,1,0)+IF(R4&gt;T4,1,0)+IF(I5&gt;K5,1,0)+IF(L5&gt;N5,1,0)+IF(O5&gt;Q5,1,0)+IF(R5&gt;T5,1,0)</f>
        <v>0</v>
      </c>
      <c r="V4" s="376">
        <f>SUM(I4,L4,O4,R4)</f>
        <v>0</v>
      </c>
      <c r="W4" s="377" t="s">
        <v>45</v>
      </c>
      <c r="X4" s="378">
        <f>SUM(K4,N4,Q4,T4)</f>
        <v>0</v>
      </c>
      <c r="Y4" s="379">
        <f>U4/$D$16</f>
        <v>0</v>
      </c>
      <c r="Z4" s="379">
        <f>(V4-X4)/$D$16</f>
        <v>0</v>
      </c>
      <c r="AA4" s="379">
        <f>V4/$D$16</f>
        <v>0</v>
      </c>
      <c r="AB4" s="380">
        <f>Y4*1000000+Z4*1000+AA4</f>
        <v>0</v>
      </c>
      <c r="AC4" s="381" t="e">
        <f>V4/X4</f>
        <v>#DIV/0!</v>
      </c>
      <c r="AD4" s="382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370"/>
      <c r="C5" s="371"/>
      <c r="D5" s="372"/>
      <c r="E5" s="373"/>
      <c r="F5" s="374"/>
      <c r="G5" s="374"/>
      <c r="H5" s="374"/>
      <c r="I5" s="96">
        <f>IF(ISNUMBER(H7),H7,"")</f>
      </c>
      <c r="J5" s="97">
        <f>IF(ISNUMBER(F7),":","")</f>
      </c>
      <c r="K5" s="98">
        <f>IF(ISNUMBER(F7),F7,"")</f>
      </c>
      <c r="L5" s="96"/>
      <c r="M5" s="97"/>
      <c r="N5" s="98"/>
      <c r="O5" s="96"/>
      <c r="P5" s="97"/>
      <c r="Q5" s="98"/>
      <c r="R5" s="96">
        <f>IF(ISNUMBER(H13),H13,"")</f>
      </c>
      <c r="S5" s="97">
        <f>IF(ISNUMBER(F13),":","")</f>
      </c>
      <c r="T5" s="99">
        <f>IF(ISNUMBER(F13),F13,"")</f>
      </c>
      <c r="U5" s="375"/>
      <c r="V5" s="376"/>
      <c r="W5" s="377"/>
      <c r="X5" s="378"/>
      <c r="Y5" s="379"/>
      <c r="Z5" s="379"/>
      <c r="AA5" s="379"/>
      <c r="AB5" s="380"/>
      <c r="AC5" s="381"/>
      <c r="AD5" s="382"/>
    </row>
    <row r="6" spans="2:30" ht="18" customHeight="1">
      <c r="B6" s="370">
        <v>2</v>
      </c>
      <c r="C6" s="371">
        <f>'SKUPINY BC2'!B16</f>
        <v>206</v>
      </c>
      <c r="D6" s="372" t="str">
        <f>'SKUPINY BC2'!C16</f>
        <v>Jankechová E.</v>
      </c>
      <c r="E6" s="373" t="str">
        <f>'SKUPINY BC2'!D16</f>
        <v>ŠK Altius</v>
      </c>
      <c r="F6" s="100"/>
      <c r="G6" s="93" t="s">
        <v>45</v>
      </c>
      <c r="H6" s="101"/>
      <c r="I6" s="383"/>
      <c r="J6" s="383"/>
      <c r="K6" s="383"/>
      <c r="L6" s="92"/>
      <c r="M6" s="93" t="s">
        <v>45</v>
      </c>
      <c r="N6" s="94"/>
      <c r="O6" s="92"/>
      <c r="P6" s="93"/>
      <c r="Q6" s="94"/>
      <c r="R6" s="92">
        <f>IF(ISNUMBER(K12),K12,"")</f>
      </c>
      <c r="S6" s="93">
        <f>IF(ISNUMBER(I12),":","")</f>
      </c>
      <c r="T6" s="95">
        <f>IF(ISNUMBER(I12),I12,"")</f>
      </c>
      <c r="U6" s="375">
        <f>IF(F6&gt;H6,1,0)+IF(L6&gt;N6,1,0)+IF(O6&gt;Q6,1,0)+IF(R6&gt;T6,1,0)+IF(F7&gt;H7,1,0)+IF(L7&gt;N7,1,0)+IF(O7&gt;Q7,1,0)+IF(R7&gt;T7,1,0)</f>
        <v>0</v>
      </c>
      <c r="V6" s="376">
        <f>SUM(F6,L6,O6,R6)</f>
        <v>0</v>
      </c>
      <c r="W6" s="377" t="s">
        <v>45</v>
      </c>
      <c r="X6" s="378">
        <f>SUM(H6,N6,Q6,T6)</f>
        <v>0</v>
      </c>
      <c r="Y6" s="379">
        <f>U6/$D$16</f>
        <v>0</v>
      </c>
      <c r="Z6" s="379">
        <f>(V6-X6)/$D$16</f>
        <v>0</v>
      </c>
      <c r="AA6" s="379">
        <f>V6/$D$16</f>
        <v>0</v>
      </c>
      <c r="AB6" s="380">
        <f>Y6*1000000+Z6*1000+AA6</f>
        <v>0</v>
      </c>
      <c r="AC6" s="381" t="e">
        <f>V6/X6</f>
        <v>#DIV/0!</v>
      </c>
      <c r="AD6" s="382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370"/>
      <c r="C7" s="371"/>
      <c r="D7" s="372"/>
      <c r="E7" s="373"/>
      <c r="F7" s="102"/>
      <c r="G7" s="97">
        <f aca="true" t="shared" si="0" ref="G7:G13">IF(ISNUMBER(F7),":","")</f>
      </c>
      <c r="H7" s="103"/>
      <c r="I7" s="383"/>
      <c r="J7" s="383"/>
      <c r="K7" s="383"/>
      <c r="L7" s="96">
        <f>IF(ISNUMBER(K9),K9,"")</f>
      </c>
      <c r="M7" s="97">
        <f>IF(ISNUMBER(I9),":","")</f>
      </c>
      <c r="N7" s="98">
        <f>IF(ISNUMBER(I9),I9,"")</f>
      </c>
      <c r="O7" s="96"/>
      <c r="P7" s="97"/>
      <c r="Q7" s="98"/>
      <c r="R7" s="96">
        <f>IF(ISNUMBER(K13),K13,"")</f>
      </c>
      <c r="S7" s="97">
        <f>IF(ISNUMBER(I13),":","")</f>
      </c>
      <c r="T7" s="99">
        <f>IF(ISNUMBER(I13),I13,"")</f>
      </c>
      <c r="U7" s="375"/>
      <c r="V7" s="376"/>
      <c r="W7" s="377"/>
      <c r="X7" s="378"/>
      <c r="Y7" s="379"/>
      <c r="Z7" s="379"/>
      <c r="AA7" s="379"/>
      <c r="AB7" s="380"/>
      <c r="AC7" s="381"/>
      <c r="AD7" s="382"/>
    </row>
    <row r="8" spans="2:30" ht="18" customHeight="1">
      <c r="B8" s="370">
        <v>3</v>
      </c>
      <c r="C8" s="371">
        <f>'SKUPINY BC2'!B17</f>
        <v>207</v>
      </c>
      <c r="D8" s="372" t="str">
        <f>'SKUPINY BC2'!C17</f>
        <v>Riečičiar A.</v>
      </c>
      <c r="E8" s="373" t="str">
        <f>'SKUPINY BC2'!D17</f>
        <v>ŠK Altius</v>
      </c>
      <c r="F8" s="100"/>
      <c r="G8" s="93" t="s">
        <v>45</v>
      </c>
      <c r="H8" s="101"/>
      <c r="I8" s="100"/>
      <c r="J8" s="93" t="s">
        <v>45</v>
      </c>
      <c r="K8" s="101"/>
      <c r="L8" s="383"/>
      <c r="M8" s="383"/>
      <c r="N8" s="383"/>
      <c r="O8" s="92"/>
      <c r="P8" s="93"/>
      <c r="Q8" s="94"/>
      <c r="R8" s="92">
        <f>IF(ISNUMBER(N12),N12,"")</f>
      </c>
      <c r="S8" s="93">
        <f>IF(ISNUMBER(L12),":","")</f>
      </c>
      <c r="T8" s="95">
        <f>IF(ISNUMBER(L12),L12,"")</f>
      </c>
      <c r="U8" s="375">
        <f>IF(I8&gt;K8,1,0)+IF(F8&gt;H8,1,0)+IF(O8&gt;Q8,1,0)+IF(R8&gt;T8,1,0)+IF(I9&gt;K9,1,0)+IF(F9&gt;H9,1,0)+IF(O9&gt;Q9,1,0)+IF(R9&gt;T9,1,0)</f>
        <v>0</v>
      </c>
      <c r="V8" s="376">
        <f>SUM(F8,I8,O8,R8)</f>
        <v>0</v>
      </c>
      <c r="W8" s="377" t="s">
        <v>45</v>
      </c>
      <c r="X8" s="378">
        <f>SUM(H8,K8,Q8,T8)</f>
        <v>0</v>
      </c>
      <c r="Y8" s="379">
        <f>U8/$D$16</f>
        <v>0</v>
      </c>
      <c r="Z8" s="379">
        <f>(V8-X8)/$D$16</f>
        <v>0</v>
      </c>
      <c r="AA8" s="379">
        <f>V8/$D$16</f>
        <v>0</v>
      </c>
      <c r="AB8" s="380">
        <f>Y8*1000000+Z8*1000+AA8</f>
        <v>0</v>
      </c>
      <c r="AC8" s="381" t="e">
        <f>V8/X8</f>
        <v>#DIV/0!</v>
      </c>
      <c r="AD8" s="382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370"/>
      <c r="C9" s="371"/>
      <c r="D9" s="372"/>
      <c r="E9" s="373"/>
      <c r="F9" s="102"/>
      <c r="G9" s="97"/>
      <c r="H9" s="103"/>
      <c r="I9" s="104"/>
      <c r="J9" s="97">
        <f>IF(ISNUMBER(I9),":","")</f>
      </c>
      <c r="K9" s="103"/>
      <c r="L9" s="383"/>
      <c r="M9" s="383"/>
      <c r="N9" s="383"/>
      <c r="O9" s="96">
        <f>IF(ISNUMBER(N11),N11,"")</f>
      </c>
      <c r="P9" s="97"/>
      <c r="Q9" s="98"/>
      <c r="R9" s="96">
        <f>IF(ISNUMBER(N13),N13,"")</f>
      </c>
      <c r="S9" s="97">
        <f>IF(ISNUMBER(L13),":","")</f>
      </c>
      <c r="T9" s="99">
        <f>IF(ISNUMBER(L13),L13,"")</f>
      </c>
      <c r="U9" s="375"/>
      <c r="V9" s="376"/>
      <c r="W9" s="377"/>
      <c r="X9" s="378"/>
      <c r="Y9" s="379"/>
      <c r="Z9" s="379"/>
      <c r="AA9" s="379"/>
      <c r="AB9" s="380"/>
      <c r="AC9" s="381"/>
      <c r="AD9" s="382"/>
    </row>
    <row r="10" spans="2:30" ht="18" customHeight="1">
      <c r="B10" s="370">
        <v>4</v>
      </c>
      <c r="C10" s="371">
        <f>'SKUPINY BC2'!B18</f>
        <v>210</v>
      </c>
      <c r="D10" s="372" t="str">
        <f>'SKUPINY BC2'!C18</f>
        <v>Breznay M.</v>
      </c>
      <c r="E10" s="373" t="str">
        <f>'SKUPINY BC2'!D18</f>
        <v>ZOM Prešov</v>
      </c>
      <c r="F10" s="100"/>
      <c r="G10" s="93" t="s">
        <v>45</v>
      </c>
      <c r="H10" s="101"/>
      <c r="I10" s="100"/>
      <c r="J10" s="93" t="s">
        <v>45</v>
      </c>
      <c r="K10" s="101"/>
      <c r="L10" s="100"/>
      <c r="M10" s="93" t="s">
        <v>45</v>
      </c>
      <c r="N10" s="101"/>
      <c r="O10" s="383"/>
      <c r="P10" s="383"/>
      <c r="Q10" s="383"/>
      <c r="R10" s="92">
        <f>IF(ISNUMBER(Q12),Q12,"")</f>
      </c>
      <c r="S10" s="93">
        <f>IF(ISNUMBER(O12),":","")</f>
      </c>
      <c r="T10" s="95">
        <f>IF(ISNUMBER(O12),O12,"")</f>
      </c>
      <c r="U10" s="375">
        <f>IF(I10&gt;K10,1,0)+IF(L10&gt;N10,1,0)+IF(F10&gt;H10,1,0)+IF(R10&gt;T10,1,0)+IF(I11&gt;K11,1,0)+IF(L11&gt;N11,1,0)+IF(F11&gt;H11,1,0)+IF(R11&gt;T11,1,0)</f>
        <v>0</v>
      </c>
      <c r="V10" s="376">
        <f>SUM(F10,I10,L10,R10)</f>
        <v>0</v>
      </c>
      <c r="W10" s="377" t="s">
        <v>45</v>
      </c>
      <c r="X10" s="378">
        <f>SUM(H10,K10,N10,T10)</f>
        <v>0</v>
      </c>
      <c r="Y10" s="379">
        <f>U10/$D$16</f>
        <v>0</v>
      </c>
      <c r="Z10" s="379">
        <f>(V10-X10)/$D$16</f>
        <v>0</v>
      </c>
      <c r="AA10" s="379">
        <f>V10/$D$16</f>
        <v>0</v>
      </c>
      <c r="AB10" s="380">
        <f>IF(ISNA(D10),-10^9,Y10*1000000+Z10*1000+AA10)</f>
        <v>0</v>
      </c>
      <c r="AC10" s="381" t="e">
        <f>V10/X10</f>
        <v>#DIV/0!</v>
      </c>
      <c r="AD10" s="382">
        <f>IF(LARGE($AB$4:$AB$13,1)=AB10,1,IF(LARGE($AB$4:$AB$13,2)=AB10,2,IF(LARGE($AB$4:$AB$13,3)=AB10,3,IF(LARGE($AB$4:$AB$13,4)=AB10,4,IF(LARGE($AB$4:$AB$13,5)=AB10,5,-1)))))</f>
        <v>1</v>
      </c>
    </row>
    <row r="11" spans="2:30" ht="12" customHeight="1">
      <c r="B11" s="370"/>
      <c r="C11" s="371"/>
      <c r="D11" s="372"/>
      <c r="E11" s="373"/>
      <c r="F11" s="102"/>
      <c r="G11" s="97" t="s">
        <v>45</v>
      </c>
      <c r="H11" s="103"/>
      <c r="I11" s="104"/>
      <c r="J11" s="97">
        <f>IF(ISNUMBER(I11),":","")</f>
      </c>
      <c r="K11" s="103"/>
      <c r="L11" s="104"/>
      <c r="M11" s="97">
        <f>IF(ISNUMBER(L11),":","")</f>
      </c>
      <c r="N11" s="103"/>
      <c r="O11" s="383"/>
      <c r="P11" s="383"/>
      <c r="Q11" s="383"/>
      <c r="R11" s="96">
        <f>IF(ISNUMBER(Q13),Q13,"")</f>
      </c>
      <c r="S11" s="97">
        <f>IF(ISNUMBER(O13),":","")</f>
      </c>
      <c r="T11" s="99">
        <f>IF(ISNUMBER(O13),O13,"")</f>
      </c>
      <c r="U11" s="375"/>
      <c r="V11" s="376"/>
      <c r="W11" s="377"/>
      <c r="X11" s="378"/>
      <c r="Y11" s="379"/>
      <c r="Z11" s="379"/>
      <c r="AA11" s="379"/>
      <c r="AB11" s="380"/>
      <c r="AC11" s="381"/>
      <c r="AD11" s="382"/>
    </row>
    <row r="12" spans="2:30" ht="18" customHeight="1" hidden="1">
      <c r="B12" s="370">
        <v>5</v>
      </c>
      <c r="C12" s="371" t="e">
        <f>'SKUPINY BC2'!B19</f>
        <v>#N/A</v>
      </c>
      <c r="D12" s="372" t="e">
        <f>'SKUPINY BC2'!C35</f>
        <v>#N/A</v>
      </c>
      <c r="E12" s="373" t="e">
        <f>'SKUPINY BC2'!D35</f>
        <v>#N/A</v>
      </c>
      <c r="F12" s="100"/>
      <c r="G12" s="93">
        <f t="shared" si="0"/>
      </c>
      <c r="H12" s="101"/>
      <c r="I12" s="100"/>
      <c r="J12" s="93">
        <f>IF(ISNUMBER(I12),":","")</f>
      </c>
      <c r="K12" s="101"/>
      <c r="L12" s="100"/>
      <c r="M12" s="93">
        <f>IF(ISNUMBER(L12),":","")</f>
      </c>
      <c r="N12" s="101"/>
      <c r="O12" s="100"/>
      <c r="P12" s="93">
        <f>IF(ISNUMBER(O12),":","")</f>
      </c>
      <c r="Q12" s="101"/>
      <c r="R12" s="384"/>
      <c r="S12" s="384"/>
      <c r="T12" s="384"/>
      <c r="U12" s="375">
        <f>IF(I12&gt;K12,1,0)+IF(L12&gt;N12,1,0)+IF(O12&gt;Q12,1,0)+IF(F12&gt;H12,1,0)+IF(I13&gt;K13,1,0)+IF(L13&gt;N13,1,0)+IF(O13&gt;Q13,1,0)+IF(F13&gt;H13,1,0)</f>
        <v>0</v>
      </c>
      <c r="V12" s="376">
        <f>SUM(F12,I12,L12,O12)</f>
        <v>0</v>
      </c>
      <c r="W12" s="377" t="s">
        <v>45</v>
      </c>
      <c r="X12" s="378">
        <f>SUM(H12,K12,N12,Q12)</f>
        <v>0</v>
      </c>
      <c r="Y12" s="379">
        <f>U12/$D$16</f>
        <v>0</v>
      </c>
      <c r="Z12" s="379">
        <f>(V12-X12)/$D$16</f>
        <v>0</v>
      </c>
      <c r="AA12" s="379">
        <f>V12/$D$16</f>
        <v>0</v>
      </c>
      <c r="AB12" s="380">
        <f>IF(ISNA(D12),-10^9,Y12*1000000+Z12*1000+AA12)</f>
        <v>-1000000000</v>
      </c>
      <c r="AC12" s="381" t="e">
        <f>V12/X12</f>
        <v>#DIV/0!</v>
      </c>
      <c r="AD12" s="382">
        <f>IF(LARGE($AB$4:$AB$13,1)=AB12,1,IF(LARGE($AB$4:$AB$13,2)=AB12,2,IF(LARGE($AB$4:$AB$13,3)=AB12,3,IF(LARGE($AB$4:$AB$13,4)=AB12,4,IF(LARGE($AB$4:$AB$13,5)=AB12,5,-1)))))</f>
        <v>5</v>
      </c>
    </row>
    <row r="13" spans="2:30" ht="12" customHeight="1" hidden="1">
      <c r="B13" s="370"/>
      <c r="C13" s="371"/>
      <c r="D13" s="372"/>
      <c r="E13" s="373"/>
      <c r="F13" s="102"/>
      <c r="G13" s="97">
        <f t="shared" si="0"/>
      </c>
      <c r="H13" s="103"/>
      <c r="I13" s="104"/>
      <c r="J13" s="97">
        <f>IF(ISNUMBER(I13),":","")</f>
      </c>
      <c r="K13" s="103"/>
      <c r="L13" s="104"/>
      <c r="M13" s="97">
        <f>IF(ISNUMBER(L13),":","")</f>
      </c>
      <c r="N13" s="103"/>
      <c r="O13" s="104"/>
      <c r="P13" s="97">
        <f>IF(ISNUMBER(O13),":","")</f>
      </c>
      <c r="Q13" s="103"/>
      <c r="R13" s="384"/>
      <c r="S13" s="384"/>
      <c r="T13" s="384"/>
      <c r="U13" s="375"/>
      <c r="V13" s="376"/>
      <c r="W13" s="377"/>
      <c r="X13" s="378"/>
      <c r="Y13" s="379"/>
      <c r="Z13" s="379"/>
      <c r="AA13" s="379"/>
      <c r="AB13" s="380"/>
      <c r="AC13" s="381"/>
      <c r="AD13" s="382"/>
    </row>
    <row r="14" spans="2:30" ht="1.5" customHeight="1" hidden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4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3</v>
      </c>
    </row>
    <row r="17" spans="4:30" ht="15" customHeight="1">
      <c r="D17" s="46" t="s">
        <v>46</v>
      </c>
      <c r="E17" s="385" t="str">
        <f>IF(ISTEXT('ÚDAJE BC1'!C10),'ÚDAJE BC1'!C10,"")</f>
        <v>Kristína Kocúrová</v>
      </c>
      <c r="F17" s="385"/>
      <c r="G17" s="385"/>
      <c r="H17" s="385"/>
      <c r="I17" s="385"/>
      <c r="J17" s="385"/>
      <c r="K17" s="385"/>
      <c r="L17" s="67" t="s">
        <v>47</v>
      </c>
      <c r="M17" s="39"/>
      <c r="N17" s="39"/>
      <c r="P17" s="361" t="str">
        <f>IF(ISTEXT('ÚDAJE BC1'!C9),'ÚDAJE BC1'!C9,"")</f>
        <v>Ondrej Bašták Ďurán</v>
      </c>
      <c r="Q17" s="361"/>
      <c r="R17" s="361"/>
      <c r="S17" s="361"/>
      <c r="T17" s="361"/>
      <c r="U17" s="361"/>
      <c r="V17" s="68" t="s">
        <v>48</v>
      </c>
      <c r="AC17" s="386">
        <f>IF(ISNUMBER('ÚDAJE BC1'!C11),'ÚDAJE BC1'!C11,"")</f>
        <v>44724</v>
      </c>
      <c r="AD17" s="386"/>
    </row>
    <row r="19" spans="4:29" ht="12.75" customHeight="1">
      <c r="D19" s="387" t="s">
        <v>49</v>
      </c>
      <c r="E19" s="388"/>
      <c r="F19" s="388"/>
      <c r="G19" s="388"/>
      <c r="H19" s="388"/>
      <c r="I19" s="388"/>
      <c r="J19" s="388"/>
      <c r="K19" s="388"/>
      <c r="L19" s="388"/>
      <c r="M19" s="389"/>
      <c r="N19" s="69"/>
      <c r="O19" s="396" t="s">
        <v>2</v>
      </c>
      <c r="P19" s="396"/>
      <c r="Q19" s="396"/>
      <c r="R19" s="396"/>
      <c r="S19" s="396"/>
      <c r="T19" s="396"/>
      <c r="U19" s="396"/>
      <c r="V19" s="397">
        <f>IF(ISNUMBER('ÚDAJE BC1'!D8),'ÚDAJE BC1'!D8,"")</f>
        <v>2</v>
      </c>
      <c r="W19" s="397"/>
      <c r="X19" s="397"/>
      <c r="Y19" s="397"/>
      <c r="Z19" s="397"/>
      <c r="AA19" s="397"/>
      <c r="AB19" s="397"/>
      <c r="AC19" s="397"/>
    </row>
    <row r="20" spans="4:29" ht="12.75" customHeight="1">
      <c r="D20" s="390"/>
      <c r="E20" s="391"/>
      <c r="F20" s="391"/>
      <c r="G20" s="391"/>
      <c r="H20" s="391"/>
      <c r="I20" s="391"/>
      <c r="J20" s="391"/>
      <c r="K20" s="391"/>
      <c r="L20" s="391"/>
      <c r="M20" s="392"/>
      <c r="N20" s="69"/>
      <c r="O20" s="396"/>
      <c r="P20" s="396"/>
      <c r="Q20" s="396"/>
      <c r="R20" s="396"/>
      <c r="S20" s="396"/>
      <c r="T20" s="396"/>
      <c r="U20" s="396"/>
      <c r="V20" s="397"/>
      <c r="W20" s="397"/>
      <c r="X20" s="397"/>
      <c r="Y20" s="397"/>
      <c r="Z20" s="397"/>
      <c r="AA20" s="397"/>
      <c r="AB20" s="397"/>
      <c r="AC20" s="397"/>
    </row>
    <row r="21" spans="4:29" ht="12.75" customHeight="1">
      <c r="D21" s="390"/>
      <c r="E21" s="391"/>
      <c r="F21" s="391"/>
      <c r="G21" s="391"/>
      <c r="H21" s="391"/>
      <c r="I21" s="391"/>
      <c r="J21" s="391"/>
      <c r="K21" s="391"/>
      <c r="L21" s="391"/>
      <c r="M21" s="392"/>
      <c r="N21" s="69"/>
      <c r="O21" s="396"/>
      <c r="P21" s="396"/>
      <c r="Q21" s="396"/>
      <c r="R21" s="396"/>
      <c r="S21" s="396"/>
      <c r="T21" s="396"/>
      <c r="U21" s="396"/>
      <c r="V21" s="397"/>
      <c r="W21" s="397"/>
      <c r="X21" s="397"/>
      <c r="Y21" s="397"/>
      <c r="Z21" s="397"/>
      <c r="AA21" s="397"/>
      <c r="AB21" s="397"/>
      <c r="AC21" s="397"/>
    </row>
    <row r="22" spans="4:29" ht="12.75" customHeight="1">
      <c r="D22" s="390"/>
      <c r="E22" s="391"/>
      <c r="F22" s="391"/>
      <c r="G22" s="391"/>
      <c r="H22" s="391"/>
      <c r="I22" s="391"/>
      <c r="J22" s="391"/>
      <c r="K22" s="391"/>
      <c r="L22" s="391"/>
      <c r="M22" s="392"/>
      <c r="N22" s="69"/>
      <c r="O22" s="396"/>
      <c r="P22" s="396"/>
      <c r="Q22" s="396"/>
      <c r="R22" s="396"/>
      <c r="S22" s="396"/>
      <c r="T22" s="396"/>
      <c r="U22" s="396"/>
      <c r="V22" s="397"/>
      <c r="W22" s="397"/>
      <c r="X22" s="397"/>
      <c r="Y22" s="397"/>
      <c r="Z22" s="397"/>
      <c r="AA22" s="397"/>
      <c r="AB22" s="397"/>
      <c r="AC22" s="397"/>
    </row>
    <row r="23" spans="4:29" ht="12.75" customHeight="1">
      <c r="D23" s="390"/>
      <c r="E23" s="391"/>
      <c r="F23" s="391"/>
      <c r="G23" s="391"/>
      <c r="H23" s="391"/>
      <c r="I23" s="391"/>
      <c r="J23" s="391"/>
      <c r="K23" s="391"/>
      <c r="L23" s="391"/>
      <c r="M23" s="392"/>
      <c r="N23" s="69"/>
      <c r="O23" s="396"/>
      <c r="P23" s="396"/>
      <c r="Q23" s="396"/>
      <c r="R23" s="396"/>
      <c r="S23" s="396"/>
      <c r="T23" s="396"/>
      <c r="U23" s="396"/>
      <c r="V23" s="397"/>
      <c r="W23" s="397"/>
      <c r="X23" s="397"/>
      <c r="Y23" s="397"/>
      <c r="Z23" s="397"/>
      <c r="AA23" s="397"/>
      <c r="AB23" s="397"/>
      <c r="AC23" s="397"/>
    </row>
    <row r="24" spans="4:29" ht="12.75" customHeight="1">
      <c r="D24" s="390"/>
      <c r="E24" s="391"/>
      <c r="F24" s="391"/>
      <c r="G24" s="391"/>
      <c r="H24" s="391"/>
      <c r="I24" s="391"/>
      <c r="J24" s="391"/>
      <c r="K24" s="391"/>
      <c r="L24" s="391"/>
      <c r="M24" s="392"/>
      <c r="N24" s="69"/>
      <c r="O24" s="396"/>
      <c r="P24" s="396"/>
      <c r="Q24" s="396"/>
      <c r="R24" s="396"/>
      <c r="S24" s="396"/>
      <c r="T24" s="396"/>
      <c r="U24" s="396"/>
      <c r="V24" s="397"/>
      <c r="W24" s="397"/>
      <c r="X24" s="397"/>
      <c r="Y24" s="397"/>
      <c r="Z24" s="397"/>
      <c r="AA24" s="397"/>
      <c r="AB24" s="397"/>
      <c r="AC24" s="397"/>
    </row>
    <row r="25" spans="4:29" ht="12.75" customHeight="1">
      <c r="D25" s="390"/>
      <c r="E25" s="391"/>
      <c r="F25" s="391"/>
      <c r="G25" s="391"/>
      <c r="H25" s="391"/>
      <c r="I25" s="391"/>
      <c r="J25" s="391"/>
      <c r="K25" s="391"/>
      <c r="L25" s="391"/>
      <c r="M25" s="392"/>
      <c r="N25" s="69"/>
      <c r="O25" s="396"/>
      <c r="P25" s="396"/>
      <c r="Q25" s="396"/>
      <c r="R25" s="396"/>
      <c r="S25" s="396"/>
      <c r="T25" s="396"/>
      <c r="U25" s="396"/>
      <c r="V25" s="397"/>
      <c r="W25" s="397"/>
      <c r="X25" s="397"/>
      <c r="Y25" s="397"/>
      <c r="Z25" s="397"/>
      <c r="AA25" s="397"/>
      <c r="AB25" s="397"/>
      <c r="AC25" s="397"/>
    </row>
    <row r="26" spans="4:29" ht="12.75" customHeight="1">
      <c r="D26" s="390"/>
      <c r="E26" s="391"/>
      <c r="F26" s="391"/>
      <c r="G26" s="391"/>
      <c r="H26" s="391"/>
      <c r="I26" s="391"/>
      <c r="J26" s="391"/>
      <c r="K26" s="391"/>
      <c r="L26" s="391"/>
      <c r="M26" s="392"/>
      <c r="N26" s="69"/>
      <c r="O26" s="396"/>
      <c r="P26" s="396"/>
      <c r="Q26" s="396"/>
      <c r="R26" s="396"/>
      <c r="S26" s="396"/>
      <c r="T26" s="396"/>
      <c r="U26" s="396"/>
      <c r="V26" s="397"/>
      <c r="W26" s="397"/>
      <c r="X26" s="397"/>
      <c r="Y26" s="397"/>
      <c r="Z26" s="397"/>
      <c r="AA26" s="397"/>
      <c r="AB26" s="397"/>
      <c r="AC26" s="397"/>
    </row>
    <row r="27" spans="4:29" ht="12.75" customHeight="1">
      <c r="D27" s="393"/>
      <c r="E27" s="394"/>
      <c r="F27" s="394"/>
      <c r="G27" s="394"/>
      <c r="H27" s="394"/>
      <c r="I27" s="394"/>
      <c r="J27" s="394"/>
      <c r="K27" s="394"/>
      <c r="L27" s="394"/>
      <c r="M27" s="395"/>
      <c r="N27" s="70"/>
      <c r="O27" s="398" t="s">
        <v>50</v>
      </c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F24" sqref="AF24"/>
    </sheetView>
  </sheetViews>
  <sheetFormatPr defaultColWidth="9.00390625" defaultRowHeight="12.75"/>
  <cols>
    <col min="1" max="1" width="2.625" style="0" customWidth="1"/>
    <col min="2" max="2" width="3.625" style="0" customWidth="1"/>
    <col min="3" max="3" width="4.625" style="0" customWidth="1"/>
    <col min="4" max="4" width="18.50390625" style="0" customWidth="1"/>
    <col min="5" max="5" width="18.375" style="0" bestFit="1" customWidth="1"/>
    <col min="6" max="6" width="3.625" style="58" customWidth="1"/>
    <col min="7" max="7" width="1.625" style="0" customWidth="1"/>
    <col min="8" max="8" width="3.625" style="59" customWidth="1"/>
    <col min="9" max="9" width="3.625" style="0" customWidth="1"/>
    <col min="10" max="10" width="1.625" style="0" customWidth="1"/>
    <col min="11" max="12" width="3.625" style="0" customWidth="1"/>
    <col min="13" max="13" width="1.625" style="0" customWidth="1"/>
    <col min="14" max="15" width="3.625" style="0" customWidth="1"/>
    <col min="16" max="16" width="1.625" style="0" customWidth="1"/>
    <col min="17" max="18" width="3.625" style="0" customWidth="1"/>
    <col min="19" max="19" width="1.625" style="0" customWidth="1"/>
    <col min="20" max="20" width="3.625" style="0" customWidth="1"/>
    <col min="21" max="21" width="10.625" style="0" customWidth="1"/>
    <col min="22" max="22" width="3.625" style="0" customWidth="1"/>
    <col min="23" max="23" width="1.625" style="0" customWidth="1"/>
    <col min="24" max="24" width="3.50390625" style="0" customWidth="1"/>
    <col min="25" max="28" width="0" style="0" hidden="1" customWidth="1"/>
    <col min="29" max="29" width="10.625" style="0" customWidth="1"/>
    <col min="30" max="30" width="11.375" style="0" customWidth="1"/>
    <col min="33" max="33" width="2.125" style="0" customWidth="1"/>
    <col min="34" max="34" width="4.50390625" style="0" customWidth="1"/>
    <col min="35" max="35" width="18.625" style="0" customWidth="1"/>
    <col min="36" max="36" width="5.625" style="0" customWidth="1"/>
    <col min="37" max="37" width="5.50390625" style="0" customWidth="1"/>
    <col min="38" max="38" width="5.00390625" style="0" customWidth="1"/>
    <col min="39" max="39" width="5.50390625" style="0" customWidth="1"/>
    <col min="40" max="40" width="10.00390625" style="0" customWidth="1"/>
  </cols>
  <sheetData>
    <row r="1" spans="2:30" ht="21">
      <c r="B1" s="367"/>
      <c r="C1" s="367"/>
      <c r="D1" s="84" t="s">
        <v>58</v>
      </c>
      <c r="E1" s="85"/>
      <c r="F1" s="86"/>
      <c r="G1" s="85"/>
      <c r="H1" s="87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2:30" ht="12.75">
      <c r="B2" s="85"/>
      <c r="C2" s="85"/>
      <c r="D2" s="85"/>
      <c r="E2" s="85"/>
      <c r="F2" s="86"/>
      <c r="G2" s="85"/>
      <c r="H2" s="87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2:30" ht="15" customHeight="1">
      <c r="B3" s="88"/>
      <c r="C3" s="89" t="s">
        <v>9</v>
      </c>
      <c r="D3" s="89" t="s">
        <v>12</v>
      </c>
      <c r="E3" s="89" t="s">
        <v>13</v>
      </c>
      <c r="F3" s="368">
        <v>1</v>
      </c>
      <c r="G3" s="368"/>
      <c r="H3" s="368"/>
      <c r="I3" s="368">
        <v>2</v>
      </c>
      <c r="J3" s="368"/>
      <c r="K3" s="368"/>
      <c r="L3" s="368">
        <v>3</v>
      </c>
      <c r="M3" s="368"/>
      <c r="N3" s="368"/>
      <c r="O3" s="368">
        <v>4</v>
      </c>
      <c r="P3" s="368"/>
      <c r="Q3" s="368"/>
      <c r="R3" s="369"/>
      <c r="S3" s="369"/>
      <c r="T3" s="369"/>
      <c r="U3" s="90" t="s">
        <v>38</v>
      </c>
      <c r="V3" s="368" t="s">
        <v>39</v>
      </c>
      <c r="W3" s="368"/>
      <c r="X3" s="368"/>
      <c r="Y3" s="89" t="s">
        <v>40</v>
      </c>
      <c r="Z3" s="89" t="s">
        <v>41</v>
      </c>
      <c r="AA3" s="89" t="s">
        <v>42</v>
      </c>
      <c r="AB3" s="89"/>
      <c r="AC3" s="91" t="s">
        <v>43</v>
      </c>
      <c r="AD3" s="91" t="s">
        <v>44</v>
      </c>
    </row>
    <row r="4" spans="2:30" ht="18" customHeight="1">
      <c r="B4" s="370">
        <v>1</v>
      </c>
      <c r="C4" s="371">
        <f>'SKUPINY BC2'!B23</f>
        <v>203</v>
      </c>
      <c r="D4" s="372" t="str">
        <f>'SKUPINY BC2'!C23</f>
        <v>Mezík R.</v>
      </c>
      <c r="E4" s="373" t="str">
        <f>'SKUPINY BC2'!D23</f>
        <v>ŠK Altius</v>
      </c>
      <c r="F4" s="374"/>
      <c r="G4" s="374"/>
      <c r="H4" s="374"/>
      <c r="I4" s="92"/>
      <c r="J4" s="93" t="s">
        <v>45</v>
      </c>
      <c r="K4" s="94"/>
      <c r="L4" s="92"/>
      <c r="M4" s="93" t="s">
        <v>45</v>
      </c>
      <c r="N4" s="94"/>
      <c r="O4" s="92"/>
      <c r="P4" s="93" t="s">
        <v>45</v>
      </c>
      <c r="Q4" s="94"/>
      <c r="R4" s="92">
        <f>IF(ISNUMBER(H12),H12,"")</f>
      </c>
      <c r="S4" s="93">
        <f>IF(ISNUMBER(F12),":","")</f>
      </c>
      <c r="T4" s="95">
        <f>IF(ISNUMBER(F12),F12,"")</f>
      </c>
      <c r="U4" s="375">
        <f>IF(I4&gt;K4,1,0)+IF(L4&gt;N4,1,0)+IF(O4&gt;Q4,1,0)+IF(R4&gt;T4,1,0)+IF(I5&gt;K5,1,0)+IF(L5&gt;N5,1,0)+IF(O5&gt;Q5,1,0)+IF(R5&gt;T5,1,0)</f>
        <v>0</v>
      </c>
      <c r="V4" s="376">
        <f>SUM(I4,L4,O4,R4)</f>
        <v>0</v>
      </c>
      <c r="W4" s="377" t="s">
        <v>45</v>
      </c>
      <c r="X4" s="378">
        <f>SUM(K4,N4,Q4,T4)</f>
        <v>0</v>
      </c>
      <c r="Y4" s="379">
        <f>U4/$D$16</f>
        <v>0</v>
      </c>
      <c r="Z4" s="379">
        <f>(V4-X4)/$D$16</f>
        <v>0</v>
      </c>
      <c r="AA4" s="379">
        <f>V4/$D$16</f>
        <v>0</v>
      </c>
      <c r="AB4" s="380">
        <f>Y4*1000000+Z4*1000+AA4</f>
        <v>0</v>
      </c>
      <c r="AC4" s="381" t="e">
        <f>V4/X4</f>
        <v>#DIV/0!</v>
      </c>
      <c r="AD4" s="382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370"/>
      <c r="C5" s="371"/>
      <c r="D5" s="372"/>
      <c r="E5" s="373"/>
      <c r="F5" s="374"/>
      <c r="G5" s="374"/>
      <c r="H5" s="374"/>
      <c r="I5" s="96">
        <f>IF(ISNUMBER(H7),H7,"")</f>
      </c>
      <c r="J5" s="97">
        <f>IF(ISNUMBER(F7),":","")</f>
      </c>
      <c r="K5" s="98">
        <f>IF(ISNUMBER(F7),F7,"")</f>
      </c>
      <c r="L5" s="96"/>
      <c r="M5" s="97"/>
      <c r="N5" s="98"/>
      <c r="O5" s="96"/>
      <c r="P5" s="97"/>
      <c r="Q5" s="98"/>
      <c r="R5" s="96">
        <f>IF(ISNUMBER(H13),H13,"")</f>
      </c>
      <c r="S5" s="97">
        <f>IF(ISNUMBER(F13),":","")</f>
      </c>
      <c r="T5" s="99">
        <f>IF(ISNUMBER(F13),F13,"")</f>
      </c>
      <c r="U5" s="375"/>
      <c r="V5" s="376"/>
      <c r="W5" s="377"/>
      <c r="X5" s="378"/>
      <c r="Y5" s="379"/>
      <c r="Z5" s="379"/>
      <c r="AA5" s="379"/>
      <c r="AB5" s="380"/>
      <c r="AC5" s="381"/>
      <c r="AD5" s="382"/>
    </row>
    <row r="6" spans="2:30" ht="18" customHeight="1">
      <c r="B6" s="370">
        <v>2</v>
      </c>
      <c r="C6" s="371">
        <f>'SKUPINY BC2'!B24</f>
        <v>204</v>
      </c>
      <c r="D6" s="372" t="str">
        <f>'SKUPINY BC2'!C24</f>
        <v>Kudláčová K.</v>
      </c>
      <c r="E6" s="373" t="str">
        <f>'SKUPINY BC2'!D24</f>
        <v>ZOM Prešov</v>
      </c>
      <c r="F6" s="100"/>
      <c r="G6" s="93" t="s">
        <v>45</v>
      </c>
      <c r="H6" s="101"/>
      <c r="I6" s="383"/>
      <c r="J6" s="383"/>
      <c r="K6" s="383"/>
      <c r="L6" s="92"/>
      <c r="M6" s="93" t="s">
        <v>45</v>
      </c>
      <c r="N6" s="94"/>
      <c r="O6" s="92"/>
      <c r="P6" s="93" t="s">
        <v>45</v>
      </c>
      <c r="Q6" s="94"/>
      <c r="R6" s="92">
        <f>IF(ISNUMBER(K12),K12,"")</f>
      </c>
      <c r="S6" s="93">
        <f>IF(ISNUMBER(I12),":","")</f>
      </c>
      <c r="T6" s="95">
        <f>IF(ISNUMBER(I12),I12,"")</f>
      </c>
      <c r="U6" s="375">
        <f>IF(F6&gt;H6,1,0)+IF(L6&gt;N6,1,0)+IF(O6&gt;Q6,1,0)+IF(R6&gt;T6,1,0)+IF(F7&gt;H7,1,0)+IF(L7&gt;N7,1,0)+IF(O7&gt;Q7,1,0)+IF(R7&gt;T7,1,0)</f>
        <v>0</v>
      </c>
      <c r="V6" s="376">
        <f>SUM(F6,L6,O6,R6)</f>
        <v>0</v>
      </c>
      <c r="W6" s="377" t="s">
        <v>45</v>
      </c>
      <c r="X6" s="378">
        <f>SUM(H6,N6,Q6,T6)</f>
        <v>0</v>
      </c>
      <c r="Y6" s="379">
        <f>U6/$D$16</f>
        <v>0</v>
      </c>
      <c r="Z6" s="379">
        <f>(V6-X6)/$D$16</f>
        <v>0</v>
      </c>
      <c r="AA6" s="379">
        <f>V6/$D$16</f>
        <v>0</v>
      </c>
      <c r="AB6" s="380">
        <f>Y6*1000000+Z6*1000+AA6</f>
        <v>0</v>
      </c>
      <c r="AC6" s="381" t="e">
        <f>V6/X6</f>
        <v>#DIV/0!</v>
      </c>
      <c r="AD6" s="382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370"/>
      <c r="C7" s="371"/>
      <c r="D7" s="372"/>
      <c r="E7" s="373"/>
      <c r="F7" s="102"/>
      <c r="G7" s="97">
        <f aca="true" t="shared" si="0" ref="G7:G13">IF(ISNUMBER(F7),":","")</f>
      </c>
      <c r="H7" s="103"/>
      <c r="I7" s="383"/>
      <c r="J7" s="383"/>
      <c r="K7" s="383"/>
      <c r="L7" s="96">
        <f>IF(ISNUMBER(K9),K9,"")</f>
      </c>
      <c r="M7" s="97">
        <f>IF(ISNUMBER(I9),":","")</f>
      </c>
      <c r="N7" s="98">
        <f>IF(ISNUMBER(I9),I9,"")</f>
      </c>
      <c r="O7" s="96"/>
      <c r="P7" s="97"/>
      <c r="Q7" s="98"/>
      <c r="R7" s="96">
        <f>IF(ISNUMBER(K13),K13,"")</f>
      </c>
      <c r="S7" s="97">
        <f>IF(ISNUMBER(I13),":","")</f>
      </c>
      <c r="T7" s="99">
        <f>IF(ISNUMBER(I13),I13,"")</f>
      </c>
      <c r="U7" s="375"/>
      <c r="V7" s="376"/>
      <c r="W7" s="377"/>
      <c r="X7" s="378"/>
      <c r="Y7" s="379"/>
      <c r="Z7" s="379"/>
      <c r="AA7" s="379"/>
      <c r="AB7" s="380"/>
      <c r="AC7" s="381"/>
      <c r="AD7" s="382"/>
    </row>
    <row r="8" spans="2:30" ht="18" customHeight="1">
      <c r="B8" s="370">
        <v>3</v>
      </c>
      <c r="C8" s="371">
        <f>'SKUPINY BC2'!B25</f>
        <v>208</v>
      </c>
      <c r="D8" s="372" t="str">
        <f>'SKUPINY BC2'!C25</f>
        <v>Vavrica P.</v>
      </c>
      <c r="E8" s="373" t="str">
        <f>'SKUPINY BC2'!D25</f>
        <v>ŠK Altius</v>
      </c>
      <c r="F8" s="100"/>
      <c r="G8" s="93" t="s">
        <v>45</v>
      </c>
      <c r="H8" s="101"/>
      <c r="I8" s="100"/>
      <c r="J8" s="93" t="s">
        <v>45</v>
      </c>
      <c r="K8" s="101"/>
      <c r="L8" s="383"/>
      <c r="M8" s="383"/>
      <c r="N8" s="383"/>
      <c r="O8" s="92"/>
      <c r="P8" s="93" t="s">
        <v>45</v>
      </c>
      <c r="Q8" s="94"/>
      <c r="R8" s="92">
        <f>IF(ISNUMBER(N12),N12,"")</f>
      </c>
      <c r="S8" s="93">
        <f>IF(ISNUMBER(L12),":","")</f>
      </c>
      <c r="T8" s="95">
        <f>IF(ISNUMBER(L12),L12,"")</f>
      </c>
      <c r="U8" s="375">
        <f>IF(I8&gt;K8,1,0)+IF(F8&gt;H8,1,0)+IF(O8&gt;Q8,1,0)+IF(R8&gt;T8,1,0)+IF(I9&gt;K9,1,0)+IF(F9&gt;H9,1,0)+IF(O9&gt;Q9,1,0)+IF(R9&gt;T9,1,0)</f>
        <v>0</v>
      </c>
      <c r="V8" s="376">
        <f>SUM(F8,I8,O8,R8)</f>
        <v>0</v>
      </c>
      <c r="W8" s="377" t="s">
        <v>45</v>
      </c>
      <c r="X8" s="378">
        <f>SUM(H8,K8,Q8,T8)</f>
        <v>0</v>
      </c>
      <c r="Y8" s="379">
        <f>U8/$D$16</f>
        <v>0</v>
      </c>
      <c r="Z8" s="379">
        <f>(V8-X8)/$D$16</f>
        <v>0</v>
      </c>
      <c r="AA8" s="379">
        <f>V8/$D$16</f>
        <v>0</v>
      </c>
      <c r="AB8" s="380">
        <f>Y8*1000000+Z8*1000+AA8</f>
        <v>0</v>
      </c>
      <c r="AC8" s="381" t="e">
        <f>V8/X8</f>
        <v>#DIV/0!</v>
      </c>
      <c r="AD8" s="382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370"/>
      <c r="C9" s="371"/>
      <c r="D9" s="372"/>
      <c r="E9" s="373"/>
      <c r="F9" s="102"/>
      <c r="G9" s="97" t="s">
        <v>45</v>
      </c>
      <c r="H9" s="103"/>
      <c r="I9" s="104"/>
      <c r="J9" s="97">
        <f>IF(ISNUMBER(I9),":","")</f>
      </c>
      <c r="K9" s="103"/>
      <c r="L9" s="383"/>
      <c r="M9" s="383"/>
      <c r="N9" s="383"/>
      <c r="O9" s="96">
        <f>IF(ISNUMBER(N11),N11,"")</f>
      </c>
      <c r="P9" s="97"/>
      <c r="Q9" s="98"/>
      <c r="R9" s="96">
        <f>IF(ISNUMBER(N13),N13,"")</f>
      </c>
      <c r="S9" s="97">
        <f>IF(ISNUMBER(L13),":","")</f>
      </c>
      <c r="T9" s="99">
        <f>IF(ISNUMBER(L13),L13,"")</f>
      </c>
      <c r="U9" s="375"/>
      <c r="V9" s="376"/>
      <c r="W9" s="377"/>
      <c r="X9" s="378"/>
      <c r="Y9" s="379"/>
      <c r="Z9" s="379"/>
      <c r="AA9" s="379"/>
      <c r="AB9" s="380"/>
      <c r="AC9" s="381"/>
      <c r="AD9" s="382"/>
    </row>
    <row r="10" spans="2:30" ht="18" customHeight="1">
      <c r="B10" s="370">
        <v>4</v>
      </c>
      <c r="C10" s="371" t="e">
        <f>'SKUPINY BC2'!B26</f>
        <v>#N/A</v>
      </c>
      <c r="D10" s="372" t="e">
        <f>'SKUPINY BC2'!C26</f>
        <v>#N/A</v>
      </c>
      <c r="E10" s="373" t="e">
        <f>'SKUPINY BC2'!D26</f>
        <v>#N/A</v>
      </c>
      <c r="F10" s="100"/>
      <c r="G10" s="93" t="s">
        <v>45</v>
      </c>
      <c r="H10" s="101"/>
      <c r="I10" s="100"/>
      <c r="J10" s="93" t="s">
        <v>45</v>
      </c>
      <c r="K10" s="101"/>
      <c r="L10" s="100"/>
      <c r="M10" s="93" t="s">
        <v>45</v>
      </c>
      <c r="N10" s="101"/>
      <c r="O10" s="383"/>
      <c r="P10" s="383"/>
      <c r="Q10" s="383"/>
      <c r="R10" s="92">
        <f>IF(ISNUMBER(Q12),Q12,"")</f>
      </c>
      <c r="S10" s="93">
        <f>IF(ISNUMBER(O12),":","")</f>
      </c>
      <c r="T10" s="95">
        <f>IF(ISNUMBER(O12),O12,"")</f>
      </c>
      <c r="U10" s="375">
        <f>IF(I10&gt;K10,1,0)+IF(L10&gt;N10,1,0)+IF(F10&gt;H10,1,0)+IF(R10&gt;T10,1,0)+IF(I11&gt;K11,1,0)+IF(L11&gt;N11,1,0)+IF(F11&gt;H11,1,0)+IF(R11&gt;T11,1,0)</f>
        <v>0</v>
      </c>
      <c r="V10" s="376">
        <f>SUM(F10,I10,L10,R10)</f>
        <v>0</v>
      </c>
      <c r="W10" s="377" t="s">
        <v>45</v>
      </c>
      <c r="X10" s="378">
        <f>SUM(H10,K10,N10,T10)</f>
        <v>0</v>
      </c>
      <c r="Y10" s="379">
        <f>U10/$D$16</f>
        <v>0</v>
      </c>
      <c r="Z10" s="379">
        <f>(V10-X10)/$D$16</f>
        <v>0</v>
      </c>
      <c r="AA10" s="379">
        <f>V10/$D$16</f>
        <v>0</v>
      </c>
      <c r="AB10" s="380">
        <f>IF(ISNA(D10),-10^9,Y10*1000000+Z10*1000+AA10)</f>
        <v>-1000000000</v>
      </c>
      <c r="AC10" s="381" t="e">
        <f>V10/X10</f>
        <v>#DIV/0!</v>
      </c>
      <c r="AD10" s="382">
        <f>IF(LARGE($AB$4:$AB$13,1)=AB10,1,IF(LARGE($AB$4:$AB$13,2)=AB10,2,IF(LARGE($AB$4:$AB$13,3)=AB10,3,IF(LARGE($AB$4:$AB$13,4)=AB10,4,IF(LARGE($AB$4:$AB$13,5)=AB10,5,-1)))))</f>
        <v>4</v>
      </c>
    </row>
    <row r="11" spans="2:30" ht="12" customHeight="1">
      <c r="B11" s="370"/>
      <c r="C11" s="371"/>
      <c r="D11" s="372"/>
      <c r="E11" s="373"/>
      <c r="F11" s="102"/>
      <c r="G11" s="97" t="s">
        <v>45</v>
      </c>
      <c r="H11" s="103"/>
      <c r="I11" s="104"/>
      <c r="J11" s="97">
        <f>IF(ISNUMBER(I11),":","")</f>
      </c>
      <c r="K11" s="103"/>
      <c r="L11" s="104"/>
      <c r="M11" s="97">
        <f>IF(ISNUMBER(L11),":","")</f>
      </c>
      <c r="N11" s="103"/>
      <c r="O11" s="383"/>
      <c r="P11" s="383"/>
      <c r="Q11" s="383"/>
      <c r="R11" s="96">
        <f>IF(ISNUMBER(Q13),Q13,"")</f>
      </c>
      <c r="S11" s="97">
        <f>IF(ISNUMBER(O13),":","")</f>
      </c>
      <c r="T11" s="99">
        <f>IF(ISNUMBER(O13),O13,"")</f>
      </c>
      <c r="U11" s="375"/>
      <c r="V11" s="376"/>
      <c r="W11" s="377"/>
      <c r="X11" s="378"/>
      <c r="Y11" s="379"/>
      <c r="Z11" s="379"/>
      <c r="AA11" s="379"/>
      <c r="AB11" s="380"/>
      <c r="AC11" s="381"/>
      <c r="AD11" s="382"/>
    </row>
    <row r="12" spans="2:30" ht="18" customHeight="1" hidden="1">
      <c r="B12" s="370">
        <v>5</v>
      </c>
      <c r="C12" s="371" t="e">
        <f>'SKUPINY BC2'!B19</f>
        <v>#N/A</v>
      </c>
      <c r="D12" s="372" t="e">
        <f>'SKUPINY BC2'!C27</f>
        <v>#N/A</v>
      </c>
      <c r="E12" s="373" t="e">
        <f>'SKUPINY BC2'!D27</f>
        <v>#N/A</v>
      </c>
      <c r="F12" s="100"/>
      <c r="G12" s="93">
        <f t="shared" si="0"/>
      </c>
      <c r="H12" s="101"/>
      <c r="I12" s="100"/>
      <c r="J12" s="93">
        <f>IF(ISNUMBER(I12),":","")</f>
      </c>
      <c r="K12" s="101"/>
      <c r="L12" s="100"/>
      <c r="M12" s="93">
        <f>IF(ISNUMBER(L12),":","")</f>
      </c>
      <c r="N12" s="101"/>
      <c r="O12" s="100"/>
      <c r="P12" s="93">
        <f>IF(ISNUMBER(O12),":","")</f>
      </c>
      <c r="Q12" s="101"/>
      <c r="R12" s="384"/>
      <c r="S12" s="384"/>
      <c r="T12" s="384"/>
      <c r="U12" s="375">
        <f>IF(I12&gt;K12,1,0)+IF(L12&gt;N12,1,0)+IF(O12&gt;Q12,1,0)+IF(F12&gt;H12,1,0)+IF(I13&gt;K13,1,0)+IF(L13&gt;N13,1,0)+IF(O13&gt;Q13,1,0)+IF(F13&gt;H13,1,0)</f>
        <v>0</v>
      </c>
      <c r="V12" s="376">
        <f>SUM(F12,I12,L12,O12)</f>
        <v>0</v>
      </c>
      <c r="W12" s="377" t="s">
        <v>45</v>
      </c>
      <c r="X12" s="378">
        <f>SUM(H12,K12,N12,Q12)</f>
        <v>0</v>
      </c>
      <c r="Y12" s="379">
        <f>U12/$D$16</f>
        <v>0</v>
      </c>
      <c r="Z12" s="379">
        <f>(V12-X12)/$D$16</f>
        <v>0</v>
      </c>
      <c r="AA12" s="379">
        <f>V12/$D$16</f>
        <v>0</v>
      </c>
      <c r="AB12" s="380">
        <f>IF(ISNA(D12),-10^9,Y12*1000000+Z12*1000+AA12)</f>
        <v>-1000000000</v>
      </c>
      <c r="AC12" s="381" t="e">
        <f>V12/X12</f>
        <v>#DIV/0!</v>
      </c>
      <c r="AD12" s="382">
        <f>IF(LARGE($AB$4:$AB$13,1)=AB12,1,IF(LARGE($AB$4:$AB$13,2)=AB12,2,IF(LARGE($AB$4:$AB$13,3)=AB12,3,IF(LARGE($AB$4:$AB$13,4)=AB12,4,IF(LARGE($AB$4:$AB$13,5)=AB12,5,-1)))))</f>
        <v>4</v>
      </c>
    </row>
    <row r="13" spans="2:30" ht="12" customHeight="1" hidden="1">
      <c r="B13" s="370"/>
      <c r="C13" s="371"/>
      <c r="D13" s="372"/>
      <c r="E13" s="373"/>
      <c r="F13" s="102"/>
      <c r="G13" s="97">
        <f t="shared" si="0"/>
      </c>
      <c r="H13" s="103"/>
      <c r="I13" s="104"/>
      <c r="J13" s="97">
        <f>IF(ISNUMBER(I13),":","")</f>
      </c>
      <c r="K13" s="103"/>
      <c r="L13" s="104"/>
      <c r="M13" s="97">
        <f>IF(ISNUMBER(L13),":","")</f>
      </c>
      <c r="N13" s="103"/>
      <c r="O13" s="104"/>
      <c r="P13" s="97">
        <f>IF(ISNUMBER(O13),":","")</f>
      </c>
      <c r="Q13" s="103"/>
      <c r="R13" s="384"/>
      <c r="S13" s="384"/>
      <c r="T13" s="384"/>
      <c r="U13" s="375"/>
      <c r="V13" s="376"/>
      <c r="W13" s="377"/>
      <c r="X13" s="378"/>
      <c r="Y13" s="379"/>
      <c r="Z13" s="379"/>
      <c r="AA13" s="379"/>
      <c r="AB13" s="380"/>
      <c r="AC13" s="381"/>
      <c r="AD13" s="382"/>
    </row>
    <row r="14" spans="2:30" ht="1.5" customHeight="1" hidden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3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2</v>
      </c>
    </row>
    <row r="17" spans="4:30" ht="15" customHeight="1">
      <c r="D17" s="46" t="s">
        <v>46</v>
      </c>
      <c r="E17" s="385" t="str">
        <f>IF(ISTEXT('ÚDAJE BC1'!C10),'ÚDAJE BC1'!C10,"")</f>
        <v>Kristína Kocúrová</v>
      </c>
      <c r="F17" s="385"/>
      <c r="G17" s="385"/>
      <c r="H17" s="385"/>
      <c r="I17" s="385"/>
      <c r="J17" s="385"/>
      <c r="K17" s="385"/>
      <c r="L17" s="67" t="s">
        <v>47</v>
      </c>
      <c r="M17" s="39"/>
      <c r="N17" s="39"/>
      <c r="P17" s="361" t="str">
        <f>IF(ISTEXT('ÚDAJE BC1'!C9),'ÚDAJE BC1'!C9,"")</f>
        <v>Ondrej Bašták Ďurán</v>
      </c>
      <c r="Q17" s="361"/>
      <c r="R17" s="361"/>
      <c r="S17" s="361"/>
      <c r="T17" s="361"/>
      <c r="U17" s="361"/>
      <c r="V17" s="68" t="s">
        <v>48</v>
      </c>
      <c r="AC17" s="386">
        <f>IF(ISNUMBER('ÚDAJE BC1'!C11),'ÚDAJE BC1'!C11,"")</f>
        <v>44724</v>
      </c>
      <c r="AD17" s="386"/>
    </row>
    <row r="19" spans="4:29" ht="12.75" customHeight="1">
      <c r="D19" s="387" t="s">
        <v>49</v>
      </c>
      <c r="E19" s="388"/>
      <c r="F19" s="388"/>
      <c r="G19" s="388"/>
      <c r="H19" s="388"/>
      <c r="I19" s="388"/>
      <c r="J19" s="388"/>
      <c r="K19" s="388"/>
      <c r="L19" s="388"/>
      <c r="M19" s="389"/>
      <c r="N19" s="69"/>
      <c r="O19" s="396" t="s">
        <v>2</v>
      </c>
      <c r="P19" s="396"/>
      <c r="Q19" s="396"/>
      <c r="R19" s="396"/>
      <c r="S19" s="396"/>
      <c r="T19" s="396"/>
      <c r="U19" s="396"/>
      <c r="V19" s="397">
        <f>IF(ISNUMBER('ÚDAJE BC1'!D8),'ÚDAJE BC1'!D8,"")</f>
        <v>2</v>
      </c>
      <c r="W19" s="397"/>
      <c r="X19" s="397"/>
      <c r="Y19" s="397"/>
      <c r="Z19" s="397"/>
      <c r="AA19" s="397"/>
      <c r="AB19" s="397"/>
      <c r="AC19" s="397"/>
    </row>
    <row r="20" spans="4:29" ht="12.75" customHeight="1">
      <c r="D20" s="390"/>
      <c r="E20" s="391"/>
      <c r="F20" s="391"/>
      <c r="G20" s="391"/>
      <c r="H20" s="391"/>
      <c r="I20" s="391"/>
      <c r="J20" s="391"/>
      <c r="K20" s="391"/>
      <c r="L20" s="391"/>
      <c r="M20" s="392"/>
      <c r="N20" s="69"/>
      <c r="O20" s="396"/>
      <c r="P20" s="396"/>
      <c r="Q20" s="396"/>
      <c r="R20" s="396"/>
      <c r="S20" s="396"/>
      <c r="T20" s="396"/>
      <c r="U20" s="396"/>
      <c r="V20" s="397"/>
      <c r="W20" s="397"/>
      <c r="X20" s="397"/>
      <c r="Y20" s="397"/>
      <c r="Z20" s="397"/>
      <c r="AA20" s="397"/>
      <c r="AB20" s="397"/>
      <c r="AC20" s="397"/>
    </row>
    <row r="21" spans="4:29" ht="12.75" customHeight="1">
      <c r="D21" s="390"/>
      <c r="E21" s="391"/>
      <c r="F21" s="391"/>
      <c r="G21" s="391"/>
      <c r="H21" s="391"/>
      <c r="I21" s="391"/>
      <c r="J21" s="391"/>
      <c r="K21" s="391"/>
      <c r="L21" s="391"/>
      <c r="M21" s="392"/>
      <c r="N21" s="69"/>
      <c r="O21" s="396"/>
      <c r="P21" s="396"/>
      <c r="Q21" s="396"/>
      <c r="R21" s="396"/>
      <c r="S21" s="396"/>
      <c r="T21" s="396"/>
      <c r="U21" s="396"/>
      <c r="V21" s="397"/>
      <c r="W21" s="397"/>
      <c r="X21" s="397"/>
      <c r="Y21" s="397"/>
      <c r="Z21" s="397"/>
      <c r="AA21" s="397"/>
      <c r="AB21" s="397"/>
      <c r="AC21" s="397"/>
    </row>
    <row r="22" spans="4:29" ht="12.75" customHeight="1">
      <c r="D22" s="390"/>
      <c r="E22" s="391"/>
      <c r="F22" s="391"/>
      <c r="G22" s="391"/>
      <c r="H22" s="391"/>
      <c r="I22" s="391"/>
      <c r="J22" s="391"/>
      <c r="K22" s="391"/>
      <c r="L22" s="391"/>
      <c r="M22" s="392"/>
      <c r="N22" s="69"/>
      <c r="O22" s="396"/>
      <c r="P22" s="396"/>
      <c r="Q22" s="396"/>
      <c r="R22" s="396"/>
      <c r="S22" s="396"/>
      <c r="T22" s="396"/>
      <c r="U22" s="396"/>
      <c r="V22" s="397"/>
      <c r="W22" s="397"/>
      <c r="X22" s="397"/>
      <c r="Y22" s="397"/>
      <c r="Z22" s="397"/>
      <c r="AA22" s="397"/>
      <c r="AB22" s="397"/>
      <c r="AC22" s="397"/>
    </row>
    <row r="23" spans="4:29" ht="12.75" customHeight="1">
      <c r="D23" s="390"/>
      <c r="E23" s="391"/>
      <c r="F23" s="391"/>
      <c r="G23" s="391"/>
      <c r="H23" s="391"/>
      <c r="I23" s="391"/>
      <c r="J23" s="391"/>
      <c r="K23" s="391"/>
      <c r="L23" s="391"/>
      <c r="M23" s="392"/>
      <c r="N23" s="69"/>
      <c r="O23" s="396"/>
      <c r="P23" s="396"/>
      <c r="Q23" s="396"/>
      <c r="R23" s="396"/>
      <c r="S23" s="396"/>
      <c r="T23" s="396"/>
      <c r="U23" s="396"/>
      <c r="V23" s="397"/>
      <c r="W23" s="397"/>
      <c r="X23" s="397"/>
      <c r="Y23" s="397"/>
      <c r="Z23" s="397"/>
      <c r="AA23" s="397"/>
      <c r="AB23" s="397"/>
      <c r="AC23" s="397"/>
    </row>
    <row r="24" spans="4:29" ht="12.75" customHeight="1">
      <c r="D24" s="390"/>
      <c r="E24" s="391"/>
      <c r="F24" s="391"/>
      <c r="G24" s="391"/>
      <c r="H24" s="391"/>
      <c r="I24" s="391"/>
      <c r="J24" s="391"/>
      <c r="K24" s="391"/>
      <c r="L24" s="391"/>
      <c r="M24" s="392"/>
      <c r="N24" s="69"/>
      <c r="O24" s="396"/>
      <c r="P24" s="396"/>
      <c r="Q24" s="396"/>
      <c r="R24" s="396"/>
      <c r="S24" s="396"/>
      <c r="T24" s="396"/>
      <c r="U24" s="396"/>
      <c r="V24" s="397"/>
      <c r="W24" s="397"/>
      <c r="X24" s="397"/>
      <c r="Y24" s="397"/>
      <c r="Z24" s="397"/>
      <c r="AA24" s="397"/>
      <c r="AB24" s="397"/>
      <c r="AC24" s="397"/>
    </row>
    <row r="25" spans="4:29" ht="12.75" customHeight="1">
      <c r="D25" s="390"/>
      <c r="E25" s="391"/>
      <c r="F25" s="391"/>
      <c r="G25" s="391"/>
      <c r="H25" s="391"/>
      <c r="I25" s="391"/>
      <c r="J25" s="391"/>
      <c r="K25" s="391"/>
      <c r="L25" s="391"/>
      <c r="M25" s="392"/>
      <c r="N25" s="69"/>
      <c r="O25" s="396"/>
      <c r="P25" s="396"/>
      <c r="Q25" s="396"/>
      <c r="R25" s="396"/>
      <c r="S25" s="396"/>
      <c r="T25" s="396"/>
      <c r="U25" s="396"/>
      <c r="V25" s="397"/>
      <c r="W25" s="397"/>
      <c r="X25" s="397"/>
      <c r="Y25" s="397"/>
      <c r="Z25" s="397"/>
      <c r="AA25" s="397"/>
      <c r="AB25" s="397"/>
      <c r="AC25" s="397"/>
    </row>
    <row r="26" spans="4:29" ht="12.75" customHeight="1">
      <c r="D26" s="390"/>
      <c r="E26" s="391"/>
      <c r="F26" s="391"/>
      <c r="G26" s="391"/>
      <c r="H26" s="391"/>
      <c r="I26" s="391"/>
      <c r="J26" s="391"/>
      <c r="K26" s="391"/>
      <c r="L26" s="391"/>
      <c r="M26" s="392"/>
      <c r="N26" s="69"/>
      <c r="O26" s="396"/>
      <c r="P26" s="396"/>
      <c r="Q26" s="396"/>
      <c r="R26" s="396"/>
      <c r="S26" s="396"/>
      <c r="T26" s="396"/>
      <c r="U26" s="396"/>
      <c r="V26" s="397"/>
      <c r="W26" s="397"/>
      <c r="X26" s="397"/>
      <c r="Y26" s="397"/>
      <c r="Z26" s="397"/>
      <c r="AA26" s="397"/>
      <c r="AB26" s="397"/>
      <c r="AC26" s="397"/>
    </row>
    <row r="27" spans="4:29" ht="12.75" customHeight="1">
      <c r="D27" s="393"/>
      <c r="E27" s="394"/>
      <c r="F27" s="394"/>
      <c r="G27" s="394"/>
      <c r="H27" s="394"/>
      <c r="I27" s="394"/>
      <c r="J27" s="394"/>
      <c r="K27" s="394"/>
      <c r="L27" s="394"/>
      <c r="M27" s="395"/>
      <c r="N27" s="70"/>
      <c r="O27" s="398" t="s">
        <v>50</v>
      </c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U88"/>
  <sheetViews>
    <sheetView tabSelected="1" zoomScale="170" zoomScaleNormal="170" zoomScalePageLayoutView="0" workbookViewId="0" topLeftCell="F7">
      <selection activeCell="BC80" sqref="BC80:BK83"/>
    </sheetView>
  </sheetViews>
  <sheetFormatPr defaultColWidth="9.125" defaultRowHeight="3.75" customHeight="1"/>
  <cols>
    <col min="1" max="4" width="1.625" style="71" customWidth="1"/>
    <col min="5" max="5" width="11.875" style="71" customWidth="1"/>
    <col min="6" max="22" width="1.625" style="71" customWidth="1"/>
    <col min="23" max="23" width="2.50390625" style="71" customWidth="1"/>
    <col min="24" max="37" width="1.625" style="71" customWidth="1"/>
    <col min="38" max="38" width="9.50390625" style="71" customWidth="1"/>
    <col min="39" max="157" width="1.625" style="71" customWidth="1"/>
    <col min="158" max="16384" width="9.125" style="71" customWidth="1"/>
  </cols>
  <sheetData>
    <row r="1" spans="6:84" ht="3.75" customHeight="1"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3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</row>
    <row r="2" spans="6:84" ht="3.75" customHeight="1"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3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</row>
    <row r="3" spans="6:84" ht="3.75" customHeight="1">
      <c r="F3" s="72"/>
      <c r="G3" s="72"/>
      <c r="H3" s="72"/>
      <c r="I3" s="72"/>
      <c r="J3" s="72"/>
      <c r="K3" s="72"/>
      <c r="L3" s="72"/>
      <c r="M3" s="72"/>
      <c r="N3" s="400" t="s">
        <v>52</v>
      </c>
      <c r="O3" s="400"/>
      <c r="P3" s="400"/>
      <c r="Q3" s="400"/>
      <c r="R3" s="400"/>
      <c r="S3" s="400"/>
      <c r="T3" s="400"/>
      <c r="U3" s="400"/>
      <c r="V3" s="401" t="s">
        <v>146</v>
      </c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</row>
    <row r="4" spans="6:84" ht="3.75" customHeight="1">
      <c r="F4" s="72"/>
      <c r="G4" s="72"/>
      <c r="H4" s="72"/>
      <c r="I4" s="72"/>
      <c r="J4" s="72"/>
      <c r="K4" s="72"/>
      <c r="L4" s="72"/>
      <c r="M4" s="72"/>
      <c r="N4" s="400"/>
      <c r="O4" s="400"/>
      <c r="P4" s="400"/>
      <c r="Q4" s="400"/>
      <c r="R4" s="400"/>
      <c r="S4" s="400"/>
      <c r="T4" s="400"/>
      <c r="U4" s="400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</row>
    <row r="5" spans="6:84" ht="3.75" customHeight="1">
      <c r="F5" s="72"/>
      <c r="G5" s="72"/>
      <c r="H5" s="72"/>
      <c r="I5" s="72"/>
      <c r="J5" s="72"/>
      <c r="K5" s="72"/>
      <c r="L5" s="72"/>
      <c r="M5" s="72"/>
      <c r="N5" s="400"/>
      <c r="O5" s="400"/>
      <c r="P5" s="400"/>
      <c r="Q5" s="400"/>
      <c r="R5" s="400"/>
      <c r="S5" s="400"/>
      <c r="T5" s="400"/>
      <c r="U5" s="400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</row>
    <row r="6" spans="6:84" ht="3.75" customHeight="1">
      <c r="F6" s="72"/>
      <c r="G6" s="72"/>
      <c r="H6" s="72"/>
      <c r="I6" s="72"/>
      <c r="J6" s="72"/>
      <c r="K6" s="72"/>
      <c r="L6" s="72"/>
      <c r="M6" s="72"/>
      <c r="N6" s="400"/>
      <c r="O6" s="400"/>
      <c r="P6" s="400"/>
      <c r="Q6" s="400"/>
      <c r="R6" s="400"/>
      <c r="S6" s="400"/>
      <c r="T6" s="400"/>
      <c r="U6" s="400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</row>
    <row r="7" spans="6:84" ht="3.75" customHeight="1">
      <c r="F7" s="72"/>
      <c r="G7" s="72"/>
      <c r="H7" s="72"/>
      <c r="I7" s="72"/>
      <c r="J7" s="72"/>
      <c r="K7" s="72"/>
      <c r="L7" s="72"/>
      <c r="M7" s="72"/>
      <c r="N7" s="72"/>
      <c r="O7" s="74"/>
      <c r="P7" s="74"/>
      <c r="Q7" s="74"/>
      <c r="R7" s="74"/>
      <c r="S7" s="74"/>
      <c r="T7" s="74"/>
      <c r="U7" s="74"/>
      <c r="V7" s="74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</row>
    <row r="8" spans="24:99" ht="3.75" customHeight="1"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4"/>
      <c r="CF8" s="74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6"/>
      <c r="CR8" s="76"/>
      <c r="CS8" s="76"/>
      <c r="CT8" s="76"/>
      <c r="CU8" s="76"/>
    </row>
    <row r="9" spans="20:99" ht="3.75" customHeight="1"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406" t="s">
        <v>49</v>
      </c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105"/>
      <c r="AZ9" s="105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4"/>
      <c r="CF9" s="74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6"/>
      <c r="CR9" s="76"/>
      <c r="CS9" s="76"/>
      <c r="CT9" s="76"/>
      <c r="CU9" s="76"/>
    </row>
    <row r="10" spans="20:99" ht="3.75" customHeight="1"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406"/>
      <c r="AX10" s="406"/>
      <c r="AY10" s="105"/>
      <c r="AZ10" s="105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4"/>
      <c r="CF10" s="74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6"/>
      <c r="CR10" s="76"/>
      <c r="CS10" s="76"/>
      <c r="CT10" s="76"/>
      <c r="CU10" s="76"/>
    </row>
    <row r="11" spans="20:99" ht="3.75" customHeight="1"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105"/>
      <c r="AZ11" s="105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4"/>
      <c r="CF11" s="74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6"/>
      <c r="CR11" s="76"/>
      <c r="CS11" s="76"/>
      <c r="CT11" s="76"/>
      <c r="CU11" s="76"/>
    </row>
    <row r="12" spans="20:99" ht="3.75" customHeight="1"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105"/>
      <c r="AZ12" s="105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76"/>
      <c r="CR12" s="76"/>
      <c r="CS12" s="76"/>
      <c r="CT12" s="76"/>
      <c r="CU12" s="76"/>
    </row>
    <row r="13" spans="20:99" ht="3.75" customHeight="1">
      <c r="T13" s="105"/>
      <c r="U13" s="105"/>
      <c r="V13" s="105"/>
      <c r="W13" s="105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5"/>
      <c r="AL13" s="105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105"/>
      <c r="AZ13" s="105"/>
      <c r="BA13" s="107"/>
      <c r="BB13" s="108"/>
      <c r="BC13" s="109"/>
      <c r="BD13" s="109"/>
      <c r="BE13" s="109"/>
      <c r="BF13" s="109"/>
      <c r="BG13" s="109"/>
      <c r="BH13" s="109"/>
      <c r="BI13" s="109"/>
      <c r="BJ13" s="109"/>
      <c r="BK13" s="105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76"/>
      <c r="CR13" s="76"/>
      <c r="CS13" s="76"/>
      <c r="CT13" s="76"/>
      <c r="CU13" s="76"/>
    </row>
    <row r="14" spans="20:99" ht="3.75" customHeight="1">
      <c r="T14" s="105"/>
      <c r="U14" s="105"/>
      <c r="V14" s="105"/>
      <c r="W14" s="105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5"/>
      <c r="AL14" s="105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105"/>
      <c r="AZ14" s="105"/>
      <c r="BA14" s="402" t="s">
        <v>53</v>
      </c>
      <c r="BB14" s="400"/>
      <c r="BC14" s="399" t="str">
        <f>BA39</f>
        <v>Jankechová E.</v>
      </c>
      <c r="BD14" s="399"/>
      <c r="BE14" s="399"/>
      <c r="BF14" s="399"/>
      <c r="BG14" s="399"/>
      <c r="BH14" s="399"/>
      <c r="BI14" s="399"/>
      <c r="BJ14" s="399"/>
      <c r="BK14" s="399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76"/>
      <c r="CR14" s="76"/>
      <c r="CS14" s="76"/>
      <c r="CT14" s="76"/>
      <c r="CU14" s="76"/>
    </row>
    <row r="15" spans="20:99" ht="3.75" customHeight="1">
      <c r="T15" s="105"/>
      <c r="U15" s="105"/>
      <c r="V15" s="105"/>
      <c r="W15" s="105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5"/>
      <c r="AL15" s="105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105"/>
      <c r="AZ15" s="105"/>
      <c r="BA15" s="402"/>
      <c r="BB15" s="400"/>
      <c r="BC15" s="399"/>
      <c r="BD15" s="399"/>
      <c r="BE15" s="399"/>
      <c r="BF15" s="399"/>
      <c r="BG15" s="399"/>
      <c r="BH15" s="399"/>
      <c r="BI15" s="399"/>
      <c r="BJ15" s="399"/>
      <c r="BK15" s="399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76"/>
      <c r="CR15" s="76"/>
      <c r="CS15" s="76"/>
      <c r="CT15" s="76"/>
      <c r="CU15" s="76"/>
    </row>
    <row r="16" spans="20:99" ht="3.75" customHeight="1">
      <c r="T16" s="105"/>
      <c r="U16" s="105"/>
      <c r="V16" s="105"/>
      <c r="W16" s="105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5"/>
      <c r="AL16" s="105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105"/>
      <c r="AZ16" s="105"/>
      <c r="BA16" s="402"/>
      <c r="BB16" s="400"/>
      <c r="BC16" s="399"/>
      <c r="BD16" s="399"/>
      <c r="BE16" s="399"/>
      <c r="BF16" s="399"/>
      <c r="BG16" s="399"/>
      <c r="BH16" s="399"/>
      <c r="BI16" s="399"/>
      <c r="BJ16" s="399"/>
      <c r="BK16" s="399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76"/>
      <c r="CR16" s="76"/>
      <c r="CS16" s="76"/>
      <c r="CT16" s="76"/>
      <c r="CU16" s="76"/>
    </row>
    <row r="17" spans="20:99" ht="3.75" customHeight="1">
      <c r="T17" s="105"/>
      <c r="U17" s="105"/>
      <c r="V17" s="105"/>
      <c r="W17" s="105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5"/>
      <c r="AL17" s="105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105"/>
      <c r="AZ17" s="105"/>
      <c r="BA17" s="402"/>
      <c r="BB17" s="400"/>
      <c r="BC17" s="399"/>
      <c r="BD17" s="399"/>
      <c r="BE17" s="399"/>
      <c r="BF17" s="399"/>
      <c r="BG17" s="399"/>
      <c r="BH17" s="399"/>
      <c r="BI17" s="399"/>
      <c r="BJ17" s="399"/>
      <c r="BK17" s="399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76"/>
      <c r="CR17" s="76"/>
      <c r="CS17" s="76"/>
      <c r="CT17" s="76"/>
      <c r="CU17" s="76"/>
    </row>
    <row r="18" spans="1:99" ht="3.75" customHeight="1">
      <c r="A18" s="80"/>
      <c r="B18" s="80"/>
      <c r="C18" s="80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3"/>
      <c r="R18" s="153"/>
      <c r="S18" s="131"/>
      <c r="T18" s="111"/>
      <c r="U18" s="111"/>
      <c r="V18" s="109"/>
      <c r="W18" s="109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105"/>
      <c r="AZ18" s="105"/>
      <c r="BA18" s="110"/>
      <c r="BB18" s="108"/>
      <c r="BC18" s="107"/>
      <c r="BD18" s="107"/>
      <c r="BE18" s="107"/>
      <c r="BF18" s="107"/>
      <c r="BG18" s="107"/>
      <c r="BH18" s="107"/>
      <c r="BI18" s="107"/>
      <c r="BJ18" s="107"/>
      <c r="BK18" s="105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76"/>
      <c r="CR18" s="76"/>
      <c r="CS18" s="76"/>
      <c r="CT18" s="76"/>
      <c r="CU18" s="76"/>
    </row>
    <row r="19" spans="1:99" ht="3.75" customHeight="1">
      <c r="A19" s="80"/>
      <c r="B19" s="80"/>
      <c r="C19" s="80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3"/>
      <c r="R19" s="153"/>
      <c r="S19" s="131"/>
      <c r="T19" s="111"/>
      <c r="U19" s="111"/>
      <c r="V19" s="109"/>
      <c r="W19" s="109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105"/>
      <c r="AZ19" s="105"/>
      <c r="BA19" s="402" t="s">
        <v>54</v>
      </c>
      <c r="BB19" s="400"/>
      <c r="BC19" s="399" t="str">
        <f>AM51</f>
        <v>Mezík R.</v>
      </c>
      <c r="BD19" s="399"/>
      <c r="BE19" s="399"/>
      <c r="BF19" s="399"/>
      <c r="BG19" s="399"/>
      <c r="BH19" s="399"/>
      <c r="BI19" s="399"/>
      <c r="BJ19" s="399"/>
      <c r="BK19" s="399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76"/>
      <c r="CR19" s="76"/>
      <c r="CS19" s="76"/>
      <c r="CT19" s="76"/>
      <c r="CU19" s="76"/>
    </row>
    <row r="20" spans="1:99" ht="3.75" customHeight="1">
      <c r="A20" s="80"/>
      <c r="B20" s="80"/>
      <c r="C20" s="80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3"/>
      <c r="R20" s="153"/>
      <c r="S20" s="161"/>
      <c r="T20" s="111"/>
      <c r="U20" s="111"/>
      <c r="V20" s="110"/>
      <c r="W20" s="109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12"/>
      <c r="AJ20" s="108"/>
      <c r="AK20" s="108"/>
      <c r="AL20" s="108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108"/>
      <c r="AZ20" s="105"/>
      <c r="BA20" s="402"/>
      <c r="BB20" s="400"/>
      <c r="BC20" s="399"/>
      <c r="BD20" s="399"/>
      <c r="BE20" s="399"/>
      <c r="BF20" s="399"/>
      <c r="BG20" s="399"/>
      <c r="BH20" s="399"/>
      <c r="BI20" s="399"/>
      <c r="BJ20" s="399"/>
      <c r="BK20" s="399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76"/>
      <c r="CR20" s="76"/>
      <c r="CS20" s="76"/>
      <c r="CT20" s="76"/>
      <c r="CU20" s="76"/>
    </row>
    <row r="21" spans="1:99" ht="3.75" customHeight="1">
      <c r="A21" s="80"/>
      <c r="B21" s="80"/>
      <c r="C21" s="80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3"/>
      <c r="R21" s="153"/>
      <c r="S21" s="161"/>
      <c r="T21" s="399" t="s">
        <v>55</v>
      </c>
      <c r="U21" s="399"/>
      <c r="V21" s="399"/>
      <c r="W21" s="399"/>
      <c r="X21" s="404" t="str">
        <f>'vysledky BC2'!B11</f>
        <v>Minarech P.</v>
      </c>
      <c r="Y21" s="405"/>
      <c r="Z21" s="405"/>
      <c r="AA21" s="405"/>
      <c r="AB21" s="405"/>
      <c r="AC21" s="405"/>
      <c r="AD21" s="405"/>
      <c r="AE21" s="405"/>
      <c r="AF21" s="405"/>
      <c r="AG21" s="405"/>
      <c r="AH21" s="407">
        <v>4</v>
      </c>
      <c r="AI21" s="407"/>
      <c r="AJ21" s="108"/>
      <c r="AK21" s="108"/>
      <c r="AL21" s="108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108"/>
      <c r="AZ21" s="105"/>
      <c r="BA21" s="402"/>
      <c r="BB21" s="400"/>
      <c r="BC21" s="399"/>
      <c r="BD21" s="399"/>
      <c r="BE21" s="399"/>
      <c r="BF21" s="399"/>
      <c r="BG21" s="399"/>
      <c r="BH21" s="399"/>
      <c r="BI21" s="399"/>
      <c r="BJ21" s="399"/>
      <c r="BK21" s="399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76"/>
      <c r="CR21" s="76"/>
      <c r="CS21" s="76"/>
      <c r="CT21" s="76"/>
      <c r="CU21" s="76"/>
    </row>
    <row r="22" spans="1:99" ht="3.75" customHeight="1">
      <c r="A22" s="82"/>
      <c r="B22" s="76"/>
      <c r="C22" s="76"/>
      <c r="D22" s="154"/>
      <c r="E22" s="154"/>
      <c r="F22" s="131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5"/>
      <c r="S22" s="161"/>
      <c r="T22" s="399"/>
      <c r="U22" s="399"/>
      <c r="V22" s="399"/>
      <c r="W22" s="399"/>
      <c r="X22" s="404"/>
      <c r="Y22" s="405"/>
      <c r="Z22" s="405"/>
      <c r="AA22" s="405"/>
      <c r="AB22" s="405"/>
      <c r="AC22" s="405"/>
      <c r="AD22" s="405"/>
      <c r="AE22" s="405"/>
      <c r="AF22" s="405"/>
      <c r="AG22" s="405"/>
      <c r="AH22" s="407"/>
      <c r="AI22" s="407"/>
      <c r="AJ22" s="113"/>
      <c r="AK22" s="108"/>
      <c r="AL22" s="108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108"/>
      <c r="AZ22" s="105"/>
      <c r="BA22" s="402"/>
      <c r="BB22" s="400"/>
      <c r="BC22" s="399"/>
      <c r="BD22" s="399"/>
      <c r="BE22" s="399"/>
      <c r="BF22" s="399"/>
      <c r="BG22" s="399"/>
      <c r="BH22" s="399"/>
      <c r="BI22" s="399"/>
      <c r="BJ22" s="399"/>
      <c r="BK22" s="399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76"/>
      <c r="CR22" s="76"/>
      <c r="CS22" s="76"/>
      <c r="CT22" s="76"/>
      <c r="CU22" s="76"/>
    </row>
    <row r="23" spans="1:99" ht="3.75" customHeight="1">
      <c r="A23" s="82"/>
      <c r="B23" s="76"/>
      <c r="C23" s="76"/>
      <c r="D23" s="154"/>
      <c r="E23" s="154"/>
      <c r="F23" s="131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5"/>
      <c r="S23" s="161"/>
      <c r="T23" s="399"/>
      <c r="U23" s="399"/>
      <c r="V23" s="399"/>
      <c r="W23" s="399"/>
      <c r="X23" s="404"/>
      <c r="Y23" s="405"/>
      <c r="Z23" s="405"/>
      <c r="AA23" s="405"/>
      <c r="AB23" s="405"/>
      <c r="AC23" s="405"/>
      <c r="AD23" s="405"/>
      <c r="AE23" s="405"/>
      <c r="AF23" s="405"/>
      <c r="AG23" s="405"/>
      <c r="AH23" s="407"/>
      <c r="AI23" s="407"/>
      <c r="AJ23" s="409"/>
      <c r="AK23" s="108"/>
      <c r="AL23" s="108"/>
      <c r="AM23" s="406"/>
      <c r="AN23" s="406"/>
      <c r="AO23" s="406"/>
      <c r="AP23" s="406"/>
      <c r="AQ23" s="406"/>
      <c r="AR23" s="406"/>
      <c r="AS23" s="406"/>
      <c r="AT23" s="406"/>
      <c r="AU23" s="406"/>
      <c r="AV23" s="406"/>
      <c r="AW23" s="406"/>
      <c r="AX23" s="406"/>
      <c r="AY23" s="108"/>
      <c r="AZ23" s="105"/>
      <c r="BA23" s="105"/>
      <c r="BB23" s="108"/>
      <c r="BC23" s="107"/>
      <c r="BD23" s="107"/>
      <c r="BE23" s="107"/>
      <c r="BF23" s="107"/>
      <c r="BG23" s="107"/>
      <c r="BH23" s="107"/>
      <c r="BI23" s="107"/>
      <c r="BJ23" s="107"/>
      <c r="BK23" s="105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76"/>
      <c r="CR23" s="76"/>
      <c r="CS23" s="76"/>
      <c r="CT23" s="76"/>
      <c r="CU23" s="76"/>
    </row>
    <row r="24" spans="1:99" ht="3.75" customHeight="1">
      <c r="A24" s="80"/>
      <c r="B24" s="80"/>
      <c r="C24" s="80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3"/>
      <c r="R24" s="153"/>
      <c r="S24" s="161"/>
      <c r="T24" s="399"/>
      <c r="U24" s="399"/>
      <c r="V24" s="399"/>
      <c r="W24" s="399"/>
      <c r="X24" s="404"/>
      <c r="Y24" s="405"/>
      <c r="Z24" s="405"/>
      <c r="AA24" s="405"/>
      <c r="AB24" s="405"/>
      <c r="AC24" s="405"/>
      <c r="AD24" s="405"/>
      <c r="AE24" s="405"/>
      <c r="AF24" s="405"/>
      <c r="AG24" s="405"/>
      <c r="AH24" s="407"/>
      <c r="AI24" s="407"/>
      <c r="AJ24" s="409"/>
      <c r="AK24" s="108"/>
      <c r="AL24" s="108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108"/>
      <c r="AZ24" s="105"/>
      <c r="BA24" s="402" t="s">
        <v>56</v>
      </c>
      <c r="BB24" s="400"/>
      <c r="BC24" s="399" t="str">
        <f>X79</f>
        <v>Novota P.</v>
      </c>
      <c r="BD24" s="399"/>
      <c r="BE24" s="399"/>
      <c r="BF24" s="399"/>
      <c r="BG24" s="399"/>
      <c r="BH24" s="399"/>
      <c r="BI24" s="399"/>
      <c r="BJ24" s="399"/>
      <c r="BK24" s="399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76"/>
      <c r="CR24" s="76"/>
      <c r="CS24" s="76"/>
      <c r="CT24" s="76"/>
      <c r="CU24" s="76"/>
    </row>
    <row r="25" spans="1:99" ht="3.75" customHeight="1">
      <c r="A25" s="80"/>
      <c r="B25" s="80"/>
      <c r="C25" s="80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3"/>
      <c r="R25" s="153"/>
      <c r="S25" s="161"/>
      <c r="T25" s="111"/>
      <c r="U25" s="111"/>
      <c r="V25" s="110"/>
      <c r="W25" s="109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2"/>
      <c r="AJ25" s="409"/>
      <c r="AK25" s="108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8"/>
      <c r="AZ25" s="105"/>
      <c r="BA25" s="402"/>
      <c r="BB25" s="400"/>
      <c r="BC25" s="399"/>
      <c r="BD25" s="399"/>
      <c r="BE25" s="399"/>
      <c r="BF25" s="399"/>
      <c r="BG25" s="399"/>
      <c r="BH25" s="399"/>
      <c r="BI25" s="399"/>
      <c r="BJ25" s="399"/>
      <c r="BK25" s="399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76"/>
      <c r="CR25" s="76"/>
      <c r="CS25" s="76"/>
      <c r="CT25" s="76"/>
      <c r="CU25" s="76"/>
    </row>
    <row r="26" spans="1:99" ht="3.75" customHeight="1">
      <c r="A26" s="80"/>
      <c r="B26" s="80"/>
      <c r="C26" s="80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3"/>
      <c r="R26" s="153"/>
      <c r="S26" s="157"/>
      <c r="T26" s="111"/>
      <c r="U26" s="111"/>
      <c r="V26" s="109"/>
      <c r="W26" s="109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2"/>
      <c r="AJ26" s="130"/>
      <c r="AK26" s="108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8"/>
      <c r="AZ26" s="105"/>
      <c r="BA26" s="402"/>
      <c r="BB26" s="400"/>
      <c r="BC26" s="399"/>
      <c r="BD26" s="399"/>
      <c r="BE26" s="399"/>
      <c r="BF26" s="399"/>
      <c r="BG26" s="399"/>
      <c r="BH26" s="399"/>
      <c r="BI26" s="399"/>
      <c r="BJ26" s="399"/>
      <c r="BK26" s="399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76"/>
      <c r="CR26" s="76"/>
      <c r="CS26" s="76"/>
      <c r="CT26" s="76"/>
      <c r="CU26" s="76"/>
    </row>
    <row r="27" spans="1:99" ht="3.75" customHeight="1">
      <c r="A27" s="80"/>
      <c r="B27" s="80"/>
      <c r="C27" s="80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3"/>
      <c r="R27" s="153"/>
      <c r="S27" s="158"/>
      <c r="T27" s="111"/>
      <c r="U27" s="111"/>
      <c r="V27" s="109"/>
      <c r="W27" s="109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2"/>
      <c r="AJ27" s="130"/>
      <c r="AK27" s="108"/>
      <c r="AL27" s="399" t="s">
        <v>158</v>
      </c>
      <c r="AM27" s="405" t="str">
        <f>X33</f>
        <v>Jankechová E.</v>
      </c>
      <c r="AN27" s="405"/>
      <c r="AO27" s="405"/>
      <c r="AP27" s="405"/>
      <c r="AQ27" s="405"/>
      <c r="AR27" s="405"/>
      <c r="AS27" s="405"/>
      <c r="AT27" s="405"/>
      <c r="AU27" s="405"/>
      <c r="AV27" s="405"/>
      <c r="AW27" s="408">
        <v>8</v>
      </c>
      <c r="AX27" s="408"/>
      <c r="AY27" s="108"/>
      <c r="AZ27" s="105"/>
      <c r="BA27" s="402"/>
      <c r="BB27" s="400"/>
      <c r="BC27" s="399"/>
      <c r="BD27" s="399"/>
      <c r="BE27" s="399"/>
      <c r="BF27" s="399"/>
      <c r="BG27" s="399"/>
      <c r="BH27" s="399"/>
      <c r="BI27" s="399"/>
      <c r="BJ27" s="399"/>
      <c r="BK27" s="399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76"/>
      <c r="CR27" s="76"/>
      <c r="CS27" s="76"/>
      <c r="CT27" s="76"/>
      <c r="CU27" s="76"/>
    </row>
    <row r="28" spans="1:99" ht="3.75" customHeight="1">
      <c r="A28" s="82"/>
      <c r="B28" s="76"/>
      <c r="C28" s="76"/>
      <c r="D28" s="131"/>
      <c r="E28" s="131"/>
      <c r="F28" s="131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5"/>
      <c r="S28" s="158"/>
      <c r="T28" s="109"/>
      <c r="U28" s="115"/>
      <c r="V28" s="109"/>
      <c r="W28" s="109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2"/>
      <c r="AJ28" s="130"/>
      <c r="AK28" s="116"/>
      <c r="AL28" s="399"/>
      <c r="AM28" s="405"/>
      <c r="AN28" s="405"/>
      <c r="AO28" s="405"/>
      <c r="AP28" s="405"/>
      <c r="AQ28" s="405"/>
      <c r="AR28" s="405"/>
      <c r="AS28" s="405"/>
      <c r="AT28" s="405"/>
      <c r="AU28" s="405"/>
      <c r="AV28" s="405"/>
      <c r="AW28" s="408"/>
      <c r="AX28" s="4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72"/>
      <c r="BM28" s="81"/>
      <c r="BN28" s="81"/>
      <c r="BO28" s="81"/>
      <c r="BP28" s="81"/>
      <c r="BQ28" s="81"/>
      <c r="BR28" s="81"/>
      <c r="BS28" s="81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76"/>
      <c r="CR28" s="76"/>
      <c r="CS28" s="76"/>
      <c r="CT28" s="76"/>
      <c r="CU28" s="76"/>
    </row>
    <row r="29" spans="1:99" ht="3.75" customHeight="1">
      <c r="A29" s="82"/>
      <c r="B29" s="76"/>
      <c r="C29" s="76"/>
      <c r="D29" s="131"/>
      <c r="E29" s="131"/>
      <c r="F29" s="131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5"/>
      <c r="S29" s="158"/>
      <c r="T29" s="109"/>
      <c r="U29" s="115"/>
      <c r="V29" s="109"/>
      <c r="W29" s="109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2"/>
      <c r="AJ29" s="130"/>
      <c r="AK29" s="108"/>
      <c r="AL29" s="399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408"/>
      <c r="AX29" s="408"/>
      <c r="AY29" s="409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9"/>
      <c r="BL29" s="80"/>
      <c r="BM29" s="80"/>
      <c r="BN29" s="80"/>
      <c r="BO29" s="80"/>
      <c r="BP29" s="80"/>
      <c r="BQ29" s="80"/>
      <c r="BR29" s="80"/>
      <c r="BS29" s="80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76"/>
      <c r="CR29" s="76"/>
      <c r="CS29" s="76"/>
      <c r="CT29" s="76"/>
      <c r="CU29" s="76"/>
    </row>
    <row r="30" spans="1:99" ht="3.75" customHeight="1">
      <c r="A30" s="80"/>
      <c r="B30" s="80"/>
      <c r="C30" s="80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3"/>
      <c r="R30" s="153"/>
      <c r="S30" s="158"/>
      <c r="T30" s="111"/>
      <c r="U30" s="111"/>
      <c r="V30" s="109"/>
      <c r="W30" s="109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2"/>
      <c r="AJ30" s="130"/>
      <c r="AK30" s="108"/>
      <c r="AL30" s="399"/>
      <c r="AM30" s="40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8"/>
      <c r="AX30" s="408"/>
      <c r="AY30" s="40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9"/>
      <c r="BL30" s="80"/>
      <c r="BM30" s="80"/>
      <c r="BN30" s="80"/>
      <c r="BO30" s="80"/>
      <c r="BP30" s="80"/>
      <c r="BQ30" s="80"/>
      <c r="BR30" s="80"/>
      <c r="BS30" s="80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76"/>
      <c r="CR30" s="76"/>
      <c r="CS30" s="76"/>
      <c r="CT30" s="76"/>
      <c r="CU30" s="76"/>
    </row>
    <row r="31" spans="1:99" ht="3.75" customHeight="1">
      <c r="A31" s="80"/>
      <c r="B31" s="80"/>
      <c r="C31" s="80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3"/>
      <c r="R31" s="153"/>
      <c r="S31" s="158"/>
      <c r="T31" s="111"/>
      <c r="U31" s="111"/>
      <c r="V31" s="109"/>
      <c r="W31" s="109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2"/>
      <c r="AJ31" s="130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17"/>
      <c r="AX31" s="118"/>
      <c r="AY31" s="409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9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78"/>
      <c r="CD31" s="78"/>
      <c r="CE31" s="74"/>
      <c r="CF31" s="74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76"/>
      <c r="CR31" s="76"/>
      <c r="CS31" s="76"/>
      <c r="CT31" s="76"/>
      <c r="CU31" s="76"/>
    </row>
    <row r="32" spans="1:99" ht="3.75" customHeight="1">
      <c r="A32" s="80"/>
      <c r="B32" s="80"/>
      <c r="C32" s="80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3"/>
      <c r="R32" s="153"/>
      <c r="S32" s="161"/>
      <c r="T32" s="111"/>
      <c r="U32" s="111"/>
      <c r="V32" s="110"/>
      <c r="W32" s="109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2"/>
      <c r="AJ32" s="410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17"/>
      <c r="AX32" s="118"/>
      <c r="AY32" s="130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9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78"/>
      <c r="CD32" s="78"/>
      <c r="CE32" s="74"/>
      <c r="CF32" s="74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76"/>
      <c r="CR32" s="76"/>
      <c r="CS32" s="76"/>
      <c r="CT32" s="76"/>
      <c r="CU32" s="76"/>
    </row>
    <row r="33" spans="1:99" ht="3.75" customHeight="1">
      <c r="A33" s="80"/>
      <c r="B33" s="80"/>
      <c r="C33" s="80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3"/>
      <c r="R33" s="153"/>
      <c r="S33" s="161"/>
      <c r="T33" s="411" t="s">
        <v>102</v>
      </c>
      <c r="U33" s="412"/>
      <c r="V33" s="412"/>
      <c r="W33" s="413"/>
      <c r="X33" s="404" t="str">
        <f>'vysledky BC2'!B17</f>
        <v>Jankechová E.</v>
      </c>
      <c r="Y33" s="405"/>
      <c r="Z33" s="405"/>
      <c r="AA33" s="405"/>
      <c r="AB33" s="405"/>
      <c r="AC33" s="405"/>
      <c r="AD33" s="405"/>
      <c r="AE33" s="405"/>
      <c r="AF33" s="405"/>
      <c r="AG33" s="405"/>
      <c r="AH33" s="598">
        <v>4</v>
      </c>
      <c r="AI33" s="598"/>
      <c r="AJ33" s="410"/>
      <c r="AK33" s="108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19"/>
      <c r="AX33" s="119"/>
      <c r="AY33" s="130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74"/>
      <c r="BM33" s="81"/>
      <c r="BN33" s="81"/>
      <c r="BO33" s="81"/>
      <c r="BP33" s="81"/>
      <c r="BQ33" s="81"/>
      <c r="BR33" s="81"/>
      <c r="BS33" s="81"/>
      <c r="BT33" s="80"/>
      <c r="BU33" s="80"/>
      <c r="BV33" s="80"/>
      <c r="BW33" s="80"/>
      <c r="BX33" s="80"/>
      <c r="BY33" s="80"/>
      <c r="BZ33" s="80"/>
      <c r="CA33" s="80"/>
      <c r="CB33" s="80"/>
      <c r="CC33" s="78"/>
      <c r="CD33" s="78"/>
      <c r="CE33" s="80"/>
      <c r="CF33" s="74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76"/>
      <c r="CR33" s="76"/>
      <c r="CS33" s="76"/>
      <c r="CT33" s="76"/>
      <c r="CU33" s="76"/>
    </row>
    <row r="34" spans="1:99" ht="3.75" customHeight="1">
      <c r="A34" s="82"/>
      <c r="B34" s="76"/>
      <c r="C34" s="76"/>
      <c r="D34" s="154"/>
      <c r="E34" s="154"/>
      <c r="F34" s="131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5"/>
      <c r="S34" s="161"/>
      <c r="T34" s="414"/>
      <c r="U34" s="400"/>
      <c r="V34" s="400"/>
      <c r="W34" s="415"/>
      <c r="X34" s="404"/>
      <c r="Y34" s="405"/>
      <c r="Z34" s="405"/>
      <c r="AA34" s="405"/>
      <c r="AB34" s="405"/>
      <c r="AC34" s="405"/>
      <c r="AD34" s="405"/>
      <c r="AE34" s="405"/>
      <c r="AF34" s="405"/>
      <c r="AG34" s="405"/>
      <c r="AH34" s="598"/>
      <c r="AI34" s="598"/>
      <c r="AJ34" s="410"/>
      <c r="AK34" s="108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19"/>
      <c r="AX34" s="119"/>
      <c r="AY34" s="130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74"/>
      <c r="BM34" s="81"/>
      <c r="BN34" s="81"/>
      <c r="BO34" s="81"/>
      <c r="BP34" s="81"/>
      <c r="BQ34" s="81"/>
      <c r="BR34" s="81"/>
      <c r="BS34" s="81"/>
      <c r="BT34" s="80"/>
      <c r="BU34" s="80"/>
      <c r="BV34" s="80"/>
      <c r="BW34" s="80"/>
      <c r="BX34" s="80"/>
      <c r="BY34" s="80"/>
      <c r="BZ34" s="80"/>
      <c r="CA34" s="80"/>
      <c r="CB34" s="80"/>
      <c r="CC34" s="78"/>
      <c r="CD34" s="78"/>
      <c r="CE34" s="80"/>
      <c r="CF34" s="74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76"/>
      <c r="CR34" s="76"/>
      <c r="CS34" s="76"/>
      <c r="CT34" s="76"/>
      <c r="CU34" s="76"/>
    </row>
    <row r="35" spans="1:99" ht="3.75" customHeight="1">
      <c r="A35" s="82"/>
      <c r="B35" s="76"/>
      <c r="C35" s="76"/>
      <c r="D35" s="154"/>
      <c r="E35" s="154"/>
      <c r="F35" s="131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5"/>
      <c r="S35" s="161"/>
      <c r="T35" s="414"/>
      <c r="U35" s="400"/>
      <c r="V35" s="400"/>
      <c r="W35" s="415"/>
      <c r="X35" s="404"/>
      <c r="Y35" s="405"/>
      <c r="Z35" s="405"/>
      <c r="AA35" s="405"/>
      <c r="AB35" s="405"/>
      <c r="AC35" s="405"/>
      <c r="AD35" s="405"/>
      <c r="AE35" s="405"/>
      <c r="AF35" s="405"/>
      <c r="AG35" s="405"/>
      <c r="AH35" s="598"/>
      <c r="AI35" s="598"/>
      <c r="AJ35" s="128"/>
      <c r="AK35" s="121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19"/>
      <c r="AX35" s="119"/>
      <c r="AY35" s="132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74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79"/>
      <c r="CE35" s="80"/>
      <c r="CF35" s="74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76"/>
      <c r="CR35" s="76"/>
      <c r="CS35" s="76"/>
      <c r="CT35" s="76"/>
      <c r="CU35" s="76"/>
    </row>
    <row r="36" spans="1:99" ht="3.75" customHeight="1">
      <c r="A36" s="80"/>
      <c r="B36" s="80"/>
      <c r="C36" s="80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3"/>
      <c r="R36" s="153"/>
      <c r="S36" s="161"/>
      <c r="T36" s="416"/>
      <c r="U36" s="417"/>
      <c r="V36" s="417"/>
      <c r="W36" s="418"/>
      <c r="X36" s="404"/>
      <c r="Y36" s="405"/>
      <c r="Z36" s="405"/>
      <c r="AA36" s="405"/>
      <c r="AB36" s="405"/>
      <c r="AC36" s="405"/>
      <c r="AD36" s="405"/>
      <c r="AE36" s="405"/>
      <c r="AF36" s="405"/>
      <c r="AG36" s="405"/>
      <c r="AH36" s="598"/>
      <c r="AI36" s="598"/>
      <c r="AJ36" s="129"/>
      <c r="AK36" s="121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19"/>
      <c r="AX36" s="119"/>
      <c r="AY36" s="132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74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79"/>
      <c r="CE36" s="74"/>
      <c r="CF36" s="74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76"/>
      <c r="CR36" s="76"/>
      <c r="CS36" s="76"/>
      <c r="CT36" s="76"/>
      <c r="CU36" s="76"/>
    </row>
    <row r="37" spans="1:99" ht="3.75" customHeight="1">
      <c r="A37" s="80"/>
      <c r="B37" s="80"/>
      <c r="C37" s="80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3"/>
      <c r="R37" s="153"/>
      <c r="S37" s="161"/>
      <c r="T37" s="111"/>
      <c r="U37" s="111"/>
      <c r="V37" s="110"/>
      <c r="W37" s="109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2"/>
      <c r="AJ37" s="129"/>
      <c r="AK37" s="121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19"/>
      <c r="AX37" s="119"/>
      <c r="AY37" s="132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74"/>
      <c r="BM37" s="81"/>
      <c r="BN37" s="81"/>
      <c r="BO37" s="81"/>
      <c r="BP37" s="81"/>
      <c r="BQ37" s="81"/>
      <c r="CD37" s="79"/>
      <c r="CE37" s="74"/>
      <c r="CF37" s="74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76"/>
      <c r="CR37" s="76"/>
      <c r="CS37" s="76"/>
      <c r="CT37" s="76"/>
      <c r="CU37" s="76"/>
    </row>
    <row r="38" spans="1:99" ht="3.75" customHeight="1">
      <c r="A38" s="80"/>
      <c r="B38" s="80"/>
      <c r="C38" s="80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3"/>
      <c r="R38" s="153"/>
      <c r="S38" s="131"/>
      <c r="T38" s="111"/>
      <c r="U38" s="111"/>
      <c r="V38" s="109"/>
      <c r="W38" s="109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2"/>
      <c r="AJ38" s="129"/>
      <c r="AK38" s="121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19"/>
      <c r="AX38" s="119"/>
      <c r="AY38" s="132"/>
      <c r="AZ38" s="108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74"/>
      <c r="BM38" s="81"/>
      <c r="BN38" s="81"/>
      <c r="BO38" s="81"/>
      <c r="BP38" s="81"/>
      <c r="BQ38" s="81"/>
      <c r="CD38" s="79"/>
      <c r="CE38" s="74"/>
      <c r="CF38" s="74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76"/>
      <c r="CR38" s="76"/>
      <c r="CS38" s="76"/>
      <c r="CT38" s="76"/>
      <c r="CU38" s="76"/>
    </row>
    <row r="39" spans="1:99" ht="3.75" customHeight="1">
      <c r="A39" s="80"/>
      <c r="B39" s="80"/>
      <c r="C39" s="80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3"/>
      <c r="R39" s="153"/>
      <c r="S39" s="131"/>
      <c r="T39" s="111"/>
      <c r="U39" s="111"/>
      <c r="V39" s="109"/>
      <c r="W39" s="109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2"/>
      <c r="AJ39" s="129"/>
      <c r="AK39" s="121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19"/>
      <c r="AX39" s="119"/>
      <c r="AY39" s="132"/>
      <c r="AZ39" s="108"/>
      <c r="BA39" s="399" t="str">
        <f>AM27</f>
        <v>Jankechová E.</v>
      </c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74"/>
      <c r="BM39" s="81"/>
      <c r="BN39" s="81"/>
      <c r="BO39" s="81"/>
      <c r="BP39" s="81"/>
      <c r="BQ39" s="81"/>
      <c r="CD39" s="79"/>
      <c r="CE39" s="74"/>
      <c r="CF39" s="74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76"/>
      <c r="CR39" s="76"/>
      <c r="CS39" s="76"/>
      <c r="CT39" s="76"/>
      <c r="CU39" s="76"/>
    </row>
    <row r="40" spans="1:99" ht="3.75" customHeight="1">
      <c r="A40" s="82"/>
      <c r="B40" s="76"/>
      <c r="C40" s="76"/>
      <c r="D40" s="131"/>
      <c r="E40" s="131"/>
      <c r="F40" s="131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5"/>
      <c r="S40" s="131"/>
      <c r="T40" s="109"/>
      <c r="U40" s="115"/>
      <c r="V40" s="109"/>
      <c r="W40" s="109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2"/>
      <c r="AJ40" s="129"/>
      <c r="AK40" s="121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19"/>
      <c r="AX40" s="119"/>
      <c r="AY40" s="132"/>
      <c r="AZ40" s="108"/>
      <c r="BA40" s="399"/>
      <c r="BB40" s="399"/>
      <c r="BC40" s="399"/>
      <c r="BD40" s="399"/>
      <c r="BE40" s="399"/>
      <c r="BF40" s="399"/>
      <c r="BG40" s="399"/>
      <c r="BH40" s="399"/>
      <c r="BI40" s="399"/>
      <c r="BJ40" s="399"/>
      <c r="BK40" s="399"/>
      <c r="BL40" s="74"/>
      <c r="BM40" s="81"/>
      <c r="BN40" s="81"/>
      <c r="BO40" s="81"/>
      <c r="BP40" s="81"/>
      <c r="BQ40" s="81"/>
      <c r="CD40" s="79"/>
      <c r="CE40" s="74"/>
      <c r="CF40" s="74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76"/>
      <c r="CR40" s="76"/>
      <c r="CS40" s="76"/>
      <c r="CT40" s="76"/>
      <c r="CU40" s="76"/>
    </row>
    <row r="41" spans="1:99" ht="3.75" customHeight="1">
      <c r="A41" s="82"/>
      <c r="B41" s="76"/>
      <c r="C41" s="76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09"/>
      <c r="U41" s="115"/>
      <c r="V41" s="109"/>
      <c r="W41" s="109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2"/>
      <c r="AJ41" s="129"/>
      <c r="AK41" s="121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19"/>
      <c r="AX41" s="119"/>
      <c r="AY41" s="132"/>
      <c r="AZ41" s="122"/>
      <c r="BA41" s="399"/>
      <c r="BB41" s="399"/>
      <c r="BC41" s="399"/>
      <c r="BD41" s="399"/>
      <c r="BE41" s="399"/>
      <c r="BF41" s="399"/>
      <c r="BG41" s="399"/>
      <c r="BH41" s="399"/>
      <c r="BI41" s="399"/>
      <c r="BJ41" s="399"/>
      <c r="BK41" s="399"/>
      <c r="BL41" s="74"/>
      <c r="BM41" s="81"/>
      <c r="BN41" s="81"/>
      <c r="BO41" s="81"/>
      <c r="BP41" s="81"/>
      <c r="BQ41" s="81"/>
      <c r="CD41" s="79"/>
      <c r="CE41" s="74"/>
      <c r="CF41" s="74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76"/>
      <c r="CR41" s="76"/>
      <c r="CS41" s="76"/>
      <c r="CT41" s="76"/>
      <c r="CU41" s="76"/>
    </row>
    <row r="42" spans="1:99" ht="3.75" customHeight="1">
      <c r="A42" s="80"/>
      <c r="B42" s="80"/>
      <c r="C42" s="80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3"/>
      <c r="R42" s="153"/>
      <c r="S42" s="131"/>
      <c r="T42" s="111"/>
      <c r="U42" s="111"/>
      <c r="V42" s="109"/>
      <c r="W42" s="109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2"/>
      <c r="AJ42" s="129"/>
      <c r="AK42" s="121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19"/>
      <c r="AX42" s="119"/>
      <c r="AY42" s="132"/>
      <c r="AZ42" s="109"/>
      <c r="BA42" s="399"/>
      <c r="BB42" s="399"/>
      <c r="BC42" s="399"/>
      <c r="BD42" s="399"/>
      <c r="BE42" s="399"/>
      <c r="BF42" s="399"/>
      <c r="BG42" s="399"/>
      <c r="BH42" s="399"/>
      <c r="BI42" s="399"/>
      <c r="BJ42" s="399"/>
      <c r="BK42" s="399"/>
      <c r="BL42" s="74"/>
      <c r="BM42" s="81"/>
      <c r="BN42" s="81"/>
      <c r="BO42" s="81"/>
      <c r="BP42" s="81"/>
      <c r="BQ42" s="81"/>
      <c r="CD42" s="79"/>
      <c r="CE42" s="74"/>
      <c r="CF42" s="74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76"/>
      <c r="CR42" s="76"/>
      <c r="CS42" s="76"/>
      <c r="CT42" s="76"/>
      <c r="CU42" s="76"/>
    </row>
    <row r="43" spans="1:99" ht="3.75" customHeight="1">
      <c r="A43" s="80"/>
      <c r="B43" s="80"/>
      <c r="C43" s="80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3"/>
      <c r="R43" s="153"/>
      <c r="S43" s="131"/>
      <c r="T43" s="111"/>
      <c r="U43" s="111"/>
      <c r="V43" s="109"/>
      <c r="W43" s="109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2"/>
      <c r="AJ43" s="129"/>
      <c r="AK43" s="121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19"/>
      <c r="AX43" s="119"/>
      <c r="AY43" s="132"/>
      <c r="AZ43" s="109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74"/>
      <c r="BM43" s="81"/>
      <c r="BN43" s="81"/>
      <c r="BO43" s="81"/>
      <c r="BP43" s="81"/>
      <c r="BQ43" s="81"/>
      <c r="CD43" s="79"/>
      <c r="CE43" s="74"/>
      <c r="CF43" s="74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76"/>
      <c r="CR43" s="76"/>
      <c r="CS43" s="76"/>
      <c r="CT43" s="76"/>
      <c r="CU43" s="76"/>
    </row>
    <row r="44" spans="1:99" ht="3.75" customHeight="1">
      <c r="A44" s="80"/>
      <c r="B44" s="80"/>
      <c r="C44" s="80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3"/>
      <c r="R44" s="153"/>
      <c r="S44" s="161"/>
      <c r="T44" s="111"/>
      <c r="U44" s="111"/>
      <c r="V44" s="110"/>
      <c r="W44" s="109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2"/>
      <c r="AJ44" s="129"/>
      <c r="AK44" s="121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19"/>
      <c r="AX44" s="119"/>
      <c r="AY44" s="132"/>
      <c r="AZ44" s="109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CD44" s="79"/>
      <c r="CE44" s="74"/>
      <c r="CF44" s="74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76"/>
      <c r="CR44" s="76"/>
      <c r="CS44" s="76"/>
      <c r="CT44" s="76"/>
      <c r="CU44" s="76"/>
    </row>
    <row r="45" spans="1:99" ht="3.75" customHeight="1">
      <c r="A45" s="80"/>
      <c r="B45" s="80"/>
      <c r="C45" s="80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3"/>
      <c r="R45" s="153"/>
      <c r="S45" s="161"/>
      <c r="T45" s="399" t="s">
        <v>115</v>
      </c>
      <c r="U45" s="399"/>
      <c r="V45" s="399"/>
      <c r="W45" s="399"/>
      <c r="X45" s="404" t="str">
        <f>'vysledky BC2'!B16</f>
        <v>Novota P.</v>
      </c>
      <c r="Y45" s="405"/>
      <c r="Z45" s="405"/>
      <c r="AA45" s="405"/>
      <c r="AB45" s="405"/>
      <c r="AC45" s="405"/>
      <c r="AD45" s="405"/>
      <c r="AE45" s="405"/>
      <c r="AF45" s="405"/>
      <c r="AG45" s="405"/>
      <c r="AH45" s="407">
        <v>4</v>
      </c>
      <c r="AI45" s="407"/>
      <c r="AJ45" s="129"/>
      <c r="AK45" s="121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19"/>
      <c r="AX45" s="119"/>
      <c r="AY45" s="132"/>
      <c r="AZ45" s="109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CD45" s="79"/>
      <c r="CE45" s="74"/>
      <c r="CF45" s="74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76"/>
      <c r="CR45" s="76"/>
      <c r="CS45" s="76"/>
      <c r="CT45" s="76"/>
      <c r="CU45" s="76"/>
    </row>
    <row r="46" spans="1:99" ht="3.75" customHeight="1">
      <c r="A46" s="82"/>
      <c r="B46" s="76"/>
      <c r="C46" s="76"/>
      <c r="D46" s="154"/>
      <c r="E46" s="154"/>
      <c r="F46" s="131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5"/>
      <c r="S46" s="161"/>
      <c r="T46" s="399"/>
      <c r="U46" s="399"/>
      <c r="V46" s="399"/>
      <c r="W46" s="399"/>
      <c r="X46" s="404"/>
      <c r="Y46" s="405"/>
      <c r="Z46" s="405"/>
      <c r="AA46" s="405"/>
      <c r="AB46" s="405"/>
      <c r="AC46" s="405"/>
      <c r="AD46" s="405"/>
      <c r="AE46" s="405"/>
      <c r="AF46" s="405"/>
      <c r="AG46" s="405"/>
      <c r="AH46" s="407"/>
      <c r="AI46" s="407"/>
      <c r="AJ46" s="129"/>
      <c r="AK46" s="121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19"/>
      <c r="AX46" s="119"/>
      <c r="AY46" s="132"/>
      <c r="AZ46" s="109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CD46" s="79"/>
      <c r="CE46" s="74"/>
      <c r="CF46" s="74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76"/>
      <c r="CR46" s="76"/>
      <c r="CS46" s="76"/>
      <c r="CT46" s="76"/>
      <c r="CU46" s="76"/>
    </row>
    <row r="47" spans="1:99" ht="3.75" customHeight="1">
      <c r="A47" s="82"/>
      <c r="B47" s="76"/>
      <c r="C47" s="76"/>
      <c r="D47" s="154"/>
      <c r="E47" s="154"/>
      <c r="F47" s="131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5"/>
      <c r="S47" s="161"/>
      <c r="T47" s="399"/>
      <c r="U47" s="399"/>
      <c r="V47" s="399"/>
      <c r="W47" s="399"/>
      <c r="X47" s="404"/>
      <c r="Y47" s="405"/>
      <c r="Z47" s="405"/>
      <c r="AA47" s="405"/>
      <c r="AB47" s="405"/>
      <c r="AC47" s="405"/>
      <c r="AD47" s="405"/>
      <c r="AE47" s="405"/>
      <c r="AF47" s="405"/>
      <c r="AG47" s="405"/>
      <c r="AH47" s="407"/>
      <c r="AI47" s="407"/>
      <c r="AJ47" s="409"/>
      <c r="AK47" s="108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19"/>
      <c r="AX47" s="119"/>
      <c r="AY47" s="130"/>
      <c r="AZ47" s="109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CD47" s="79"/>
      <c r="CE47" s="74"/>
      <c r="CF47" s="74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76"/>
      <c r="CR47" s="76"/>
      <c r="CS47" s="76"/>
      <c r="CT47" s="76"/>
      <c r="CU47" s="76"/>
    </row>
    <row r="48" spans="1:99" ht="3.75" customHeight="1">
      <c r="A48" s="80"/>
      <c r="B48" s="80"/>
      <c r="C48" s="80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3"/>
      <c r="R48" s="153"/>
      <c r="S48" s="161"/>
      <c r="T48" s="399"/>
      <c r="U48" s="399"/>
      <c r="V48" s="399"/>
      <c r="W48" s="399"/>
      <c r="X48" s="404"/>
      <c r="Y48" s="405"/>
      <c r="Z48" s="405"/>
      <c r="AA48" s="405"/>
      <c r="AB48" s="405"/>
      <c r="AC48" s="405"/>
      <c r="AD48" s="405"/>
      <c r="AE48" s="405"/>
      <c r="AF48" s="405"/>
      <c r="AG48" s="405"/>
      <c r="AH48" s="407"/>
      <c r="AI48" s="407"/>
      <c r="AJ48" s="409"/>
      <c r="AK48" s="108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19"/>
      <c r="AX48" s="119"/>
      <c r="AY48" s="130"/>
      <c r="AZ48" s="109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CD48" s="79"/>
      <c r="CE48" s="74"/>
      <c r="CF48" s="74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76"/>
      <c r="CR48" s="76"/>
      <c r="CS48" s="76"/>
      <c r="CT48" s="76"/>
      <c r="CU48" s="76"/>
    </row>
    <row r="49" spans="1:99" ht="3.75" customHeight="1">
      <c r="A49" s="80"/>
      <c r="B49" s="80"/>
      <c r="C49" s="80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3"/>
      <c r="R49" s="153"/>
      <c r="S49" s="161"/>
      <c r="T49" s="111"/>
      <c r="U49" s="111"/>
      <c r="V49" s="110"/>
      <c r="W49" s="109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2"/>
      <c r="AJ49" s="409"/>
      <c r="AK49" s="108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4"/>
      <c r="AX49" s="124"/>
      <c r="AY49" s="130"/>
      <c r="AZ49" s="109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CD49" s="79"/>
      <c r="CE49" s="74"/>
      <c r="CF49" s="74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76"/>
      <c r="CR49" s="76"/>
      <c r="CS49" s="76"/>
      <c r="CT49" s="76"/>
      <c r="CU49" s="76"/>
    </row>
    <row r="50" spans="1:99" ht="3.75" customHeight="1">
      <c r="A50" s="80"/>
      <c r="B50" s="80"/>
      <c r="C50" s="80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3"/>
      <c r="R50" s="153"/>
      <c r="S50" s="157"/>
      <c r="T50" s="111"/>
      <c r="U50" s="111"/>
      <c r="V50" s="109"/>
      <c r="W50" s="109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2"/>
      <c r="AJ50" s="130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17"/>
      <c r="AX50" s="118"/>
      <c r="AY50" s="410"/>
      <c r="AZ50" s="109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CD50" s="79"/>
      <c r="CE50" s="74"/>
      <c r="CF50" s="74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76"/>
      <c r="CR50" s="76"/>
      <c r="CS50" s="76"/>
      <c r="CT50" s="76"/>
      <c r="CU50" s="76"/>
    </row>
    <row r="51" spans="1:99" ht="3.75" customHeight="1">
      <c r="A51" s="80"/>
      <c r="B51" s="80"/>
      <c r="C51" s="80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3"/>
      <c r="R51" s="153"/>
      <c r="S51" s="158"/>
      <c r="T51" s="111"/>
      <c r="U51" s="111"/>
      <c r="V51" s="109"/>
      <c r="W51" s="109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2"/>
      <c r="AJ51" s="130"/>
      <c r="AK51" s="108"/>
      <c r="AL51" s="399" t="s">
        <v>159</v>
      </c>
      <c r="AM51" s="405" t="str">
        <f>X57</f>
        <v>Mezík R.</v>
      </c>
      <c r="AN51" s="405"/>
      <c r="AO51" s="405"/>
      <c r="AP51" s="405"/>
      <c r="AQ51" s="405"/>
      <c r="AR51" s="405"/>
      <c r="AS51" s="405"/>
      <c r="AT51" s="405"/>
      <c r="AU51" s="405"/>
      <c r="AV51" s="405"/>
      <c r="AW51" s="408">
        <v>2</v>
      </c>
      <c r="AX51" s="408"/>
      <c r="AY51" s="410"/>
      <c r="AZ51" s="109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CD51" s="79"/>
      <c r="CE51" s="74"/>
      <c r="CF51" s="74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76"/>
      <c r="CR51" s="76"/>
      <c r="CS51" s="76"/>
      <c r="CT51" s="76"/>
      <c r="CU51" s="76"/>
    </row>
    <row r="52" spans="1:99" ht="3.75" customHeight="1">
      <c r="A52" s="76"/>
      <c r="B52" s="76"/>
      <c r="C52" s="76"/>
      <c r="D52" s="131"/>
      <c r="E52" s="131"/>
      <c r="F52" s="131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5"/>
      <c r="S52" s="158"/>
      <c r="T52" s="109"/>
      <c r="U52" s="115"/>
      <c r="V52" s="109"/>
      <c r="W52" s="109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2"/>
      <c r="AJ52" s="130"/>
      <c r="AK52" s="108"/>
      <c r="AL52" s="399"/>
      <c r="AM52" s="405"/>
      <c r="AN52" s="405"/>
      <c r="AO52" s="405"/>
      <c r="AP52" s="405"/>
      <c r="AQ52" s="405"/>
      <c r="AR52" s="405"/>
      <c r="AS52" s="405"/>
      <c r="AT52" s="405"/>
      <c r="AU52" s="405"/>
      <c r="AV52" s="405"/>
      <c r="AW52" s="408"/>
      <c r="AX52" s="408"/>
      <c r="AY52" s="410"/>
      <c r="AZ52" s="109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CD52" s="79"/>
      <c r="CE52" s="74"/>
      <c r="CF52" s="74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76"/>
      <c r="CR52" s="76"/>
      <c r="CS52" s="76"/>
      <c r="CT52" s="76"/>
      <c r="CU52" s="76"/>
    </row>
    <row r="53" spans="1:99" ht="3.75" customHeight="1">
      <c r="A53" s="76"/>
      <c r="B53" s="76"/>
      <c r="C53" s="76"/>
      <c r="D53" s="131"/>
      <c r="E53" s="131"/>
      <c r="F53" s="131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5"/>
      <c r="S53" s="158"/>
      <c r="T53" s="109"/>
      <c r="U53" s="115"/>
      <c r="V53" s="109"/>
      <c r="W53" s="109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2"/>
      <c r="AJ53" s="130"/>
      <c r="AK53" s="122"/>
      <c r="AL53" s="399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8"/>
      <c r="AX53" s="408"/>
      <c r="AY53" s="108"/>
      <c r="AZ53" s="109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CD53" s="79"/>
      <c r="CE53" s="74"/>
      <c r="CF53" s="74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76"/>
      <c r="CR53" s="76"/>
      <c r="CS53" s="76"/>
      <c r="CT53" s="76"/>
      <c r="CU53" s="76"/>
    </row>
    <row r="54" spans="1:99" ht="3.75" customHeight="1">
      <c r="A54" s="76"/>
      <c r="B54" s="80"/>
      <c r="C54" s="80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3"/>
      <c r="R54" s="153"/>
      <c r="S54" s="158"/>
      <c r="T54" s="111"/>
      <c r="U54" s="111"/>
      <c r="V54" s="109"/>
      <c r="W54" s="109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2"/>
      <c r="AJ54" s="130"/>
      <c r="AK54" s="108"/>
      <c r="AL54" s="399"/>
      <c r="AM54" s="405"/>
      <c r="AN54" s="405"/>
      <c r="AO54" s="405"/>
      <c r="AP54" s="405"/>
      <c r="AQ54" s="405"/>
      <c r="AR54" s="405"/>
      <c r="AS54" s="405"/>
      <c r="AT54" s="405"/>
      <c r="AU54" s="405"/>
      <c r="AV54" s="405"/>
      <c r="AW54" s="408"/>
      <c r="AX54" s="408"/>
      <c r="AY54" s="108"/>
      <c r="AZ54" s="109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CD54" s="79"/>
      <c r="CE54" s="74"/>
      <c r="CF54" s="74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76"/>
      <c r="CR54" s="76"/>
      <c r="CS54" s="76"/>
      <c r="CT54" s="76"/>
      <c r="CU54" s="76"/>
    </row>
    <row r="55" spans="1:99" ht="3.75" customHeight="1">
      <c r="A55" s="76"/>
      <c r="B55" s="80"/>
      <c r="C55" s="80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3"/>
      <c r="R55" s="153"/>
      <c r="S55" s="158"/>
      <c r="T55" s="111"/>
      <c r="U55" s="111"/>
      <c r="V55" s="109"/>
      <c r="W55" s="109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2"/>
      <c r="AJ55" s="130"/>
      <c r="AK55" s="108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2"/>
      <c r="AY55" s="108"/>
      <c r="AZ55" s="109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CD55" s="78"/>
      <c r="CE55" s="74"/>
      <c r="CF55" s="74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76"/>
      <c r="CR55" s="76"/>
      <c r="CS55" s="76"/>
      <c r="CT55" s="76"/>
      <c r="CU55" s="76"/>
    </row>
    <row r="56" spans="1:99" ht="3.75" customHeight="1">
      <c r="A56" s="76"/>
      <c r="B56" s="80"/>
      <c r="C56" s="80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3"/>
      <c r="R56" s="153"/>
      <c r="S56" s="161"/>
      <c r="T56" s="111"/>
      <c r="U56" s="111"/>
      <c r="V56" s="110"/>
      <c r="W56" s="109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2"/>
      <c r="AJ56" s="410"/>
      <c r="AK56" s="108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2"/>
      <c r="AY56" s="108"/>
      <c r="AZ56" s="109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CB56" s="80"/>
      <c r="CC56" s="81"/>
      <c r="CD56" s="78"/>
      <c r="CE56" s="74"/>
      <c r="CF56" s="74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76"/>
      <c r="CR56" s="76"/>
      <c r="CS56" s="76"/>
      <c r="CT56" s="76"/>
      <c r="CU56" s="76"/>
    </row>
    <row r="57" spans="1:99" ht="3.75" customHeight="1">
      <c r="A57" s="76"/>
      <c r="B57" s="80"/>
      <c r="C57" s="80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3"/>
      <c r="R57" s="153"/>
      <c r="S57" s="161"/>
      <c r="T57" s="411" t="s">
        <v>98</v>
      </c>
      <c r="U57" s="412"/>
      <c r="V57" s="412"/>
      <c r="W57" s="413"/>
      <c r="X57" s="404" t="str">
        <f>'vysledky BC2'!B22</f>
        <v>Mezík R.</v>
      </c>
      <c r="Y57" s="405"/>
      <c r="Z57" s="405"/>
      <c r="AA57" s="405"/>
      <c r="AB57" s="405"/>
      <c r="AC57" s="405"/>
      <c r="AD57" s="405"/>
      <c r="AE57" s="405"/>
      <c r="AF57" s="405"/>
      <c r="AG57" s="405"/>
      <c r="AH57" s="407">
        <v>5</v>
      </c>
      <c r="AI57" s="407"/>
      <c r="AJ57" s="410"/>
      <c r="AK57" s="108"/>
      <c r="AL57" s="108"/>
      <c r="AM57" s="422" t="s">
        <v>2</v>
      </c>
      <c r="AN57" s="422"/>
      <c r="AO57" s="422"/>
      <c r="AP57" s="422"/>
      <c r="AQ57" s="422"/>
      <c r="AR57" s="422"/>
      <c r="AS57" s="422"/>
      <c r="AT57" s="423">
        <f>IF(ISNUMBER('ÚDAJE BC1'!D8),'ÚDAJE BC1'!D8,"")</f>
        <v>2</v>
      </c>
      <c r="AU57" s="423"/>
      <c r="AV57" s="423"/>
      <c r="AW57" s="423"/>
      <c r="AX57" s="423"/>
      <c r="AY57" s="109"/>
      <c r="AZ57" s="109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CB57" s="80"/>
      <c r="CC57" s="81"/>
      <c r="CD57" s="78"/>
      <c r="CE57" s="74"/>
      <c r="CF57" s="74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76"/>
      <c r="CR57" s="76"/>
      <c r="CS57" s="76"/>
      <c r="CT57" s="76"/>
      <c r="CU57" s="76"/>
    </row>
    <row r="58" spans="1:99" ht="3.75" customHeight="1">
      <c r="A58" s="76"/>
      <c r="B58" s="76"/>
      <c r="C58" s="76"/>
      <c r="D58" s="154"/>
      <c r="E58" s="154"/>
      <c r="F58" s="131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5"/>
      <c r="S58" s="161"/>
      <c r="T58" s="414"/>
      <c r="U58" s="400"/>
      <c r="V58" s="400"/>
      <c r="W58" s="415"/>
      <c r="X58" s="404"/>
      <c r="Y58" s="405"/>
      <c r="Z58" s="405"/>
      <c r="AA58" s="405"/>
      <c r="AB58" s="405"/>
      <c r="AC58" s="405"/>
      <c r="AD58" s="405"/>
      <c r="AE58" s="405"/>
      <c r="AF58" s="405"/>
      <c r="AG58" s="405"/>
      <c r="AH58" s="407"/>
      <c r="AI58" s="407"/>
      <c r="AJ58" s="410"/>
      <c r="AK58" s="108"/>
      <c r="AL58" s="108"/>
      <c r="AM58" s="422"/>
      <c r="AN58" s="422"/>
      <c r="AO58" s="422"/>
      <c r="AP58" s="422"/>
      <c r="AQ58" s="422"/>
      <c r="AR58" s="422"/>
      <c r="AS58" s="422"/>
      <c r="AT58" s="423"/>
      <c r="AU58" s="423"/>
      <c r="AV58" s="423"/>
      <c r="AW58" s="423"/>
      <c r="AX58" s="423"/>
      <c r="AY58" s="125"/>
      <c r="AZ58" s="12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CB58" s="80"/>
      <c r="CC58" s="81"/>
      <c r="CD58" s="78"/>
      <c r="CE58" s="74"/>
      <c r="CF58" s="74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76"/>
      <c r="CR58" s="76"/>
      <c r="CS58" s="76"/>
      <c r="CT58" s="76"/>
      <c r="CU58" s="76"/>
    </row>
    <row r="59" spans="1:99" ht="3.75" customHeight="1">
      <c r="A59" s="76"/>
      <c r="B59" s="76"/>
      <c r="C59" s="76"/>
      <c r="D59" s="154"/>
      <c r="E59" s="154"/>
      <c r="F59" s="131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5"/>
      <c r="S59" s="161"/>
      <c r="T59" s="414"/>
      <c r="U59" s="400"/>
      <c r="V59" s="400"/>
      <c r="W59" s="415"/>
      <c r="X59" s="404"/>
      <c r="Y59" s="405"/>
      <c r="Z59" s="405"/>
      <c r="AA59" s="405"/>
      <c r="AB59" s="405"/>
      <c r="AC59" s="405"/>
      <c r="AD59" s="405"/>
      <c r="AE59" s="405"/>
      <c r="AF59" s="405"/>
      <c r="AG59" s="405"/>
      <c r="AH59" s="407"/>
      <c r="AI59" s="407"/>
      <c r="AJ59" s="108"/>
      <c r="AK59" s="108"/>
      <c r="AL59" s="108"/>
      <c r="AM59" s="422"/>
      <c r="AN59" s="422"/>
      <c r="AO59" s="422"/>
      <c r="AP59" s="422"/>
      <c r="AQ59" s="422"/>
      <c r="AR59" s="422"/>
      <c r="AS59" s="422"/>
      <c r="AT59" s="423"/>
      <c r="AU59" s="423"/>
      <c r="AV59" s="423"/>
      <c r="AW59" s="423"/>
      <c r="AX59" s="423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CB59" s="74"/>
      <c r="CC59" s="74"/>
      <c r="CD59" s="79"/>
      <c r="CE59" s="74"/>
      <c r="CF59" s="74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76"/>
      <c r="CR59" s="76"/>
      <c r="CS59" s="76"/>
      <c r="CT59" s="76"/>
      <c r="CU59" s="76"/>
    </row>
    <row r="60" spans="1:99" ht="3.75" customHeight="1">
      <c r="A60" s="76"/>
      <c r="B60" s="80"/>
      <c r="C60" s="80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3"/>
      <c r="R60" s="153"/>
      <c r="S60" s="161"/>
      <c r="T60" s="416"/>
      <c r="U60" s="417"/>
      <c r="V60" s="417"/>
      <c r="W60" s="418"/>
      <c r="X60" s="404"/>
      <c r="Y60" s="405"/>
      <c r="Z60" s="405"/>
      <c r="AA60" s="405"/>
      <c r="AB60" s="405"/>
      <c r="AC60" s="405"/>
      <c r="AD60" s="405"/>
      <c r="AE60" s="405"/>
      <c r="AF60" s="405"/>
      <c r="AG60" s="405"/>
      <c r="AH60" s="407"/>
      <c r="AI60" s="407"/>
      <c r="AJ60" s="108"/>
      <c r="AK60" s="120"/>
      <c r="AL60" s="120"/>
      <c r="AM60" s="422"/>
      <c r="AN60" s="422"/>
      <c r="AO60" s="422"/>
      <c r="AP60" s="422"/>
      <c r="AQ60" s="422"/>
      <c r="AR60" s="422"/>
      <c r="AS60" s="422"/>
      <c r="AT60" s="423"/>
      <c r="AU60" s="423"/>
      <c r="AV60" s="423"/>
      <c r="AW60" s="423"/>
      <c r="AX60" s="423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CB60" s="74"/>
      <c r="CC60" s="74"/>
      <c r="CD60" s="79"/>
      <c r="CE60" s="74"/>
      <c r="CF60" s="74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76"/>
      <c r="CR60" s="76"/>
      <c r="CS60" s="76"/>
      <c r="CT60" s="76"/>
      <c r="CU60" s="76"/>
    </row>
    <row r="61" spans="1:99" ht="3.75" customHeight="1">
      <c r="A61" s="76"/>
      <c r="B61" s="80"/>
      <c r="C61" s="80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3"/>
      <c r="R61" s="153"/>
      <c r="S61" s="161"/>
      <c r="T61" s="111"/>
      <c r="U61" s="111"/>
      <c r="V61" s="110"/>
      <c r="W61" s="109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2"/>
      <c r="AJ61" s="108"/>
      <c r="AK61" s="108"/>
      <c r="AL61" s="108"/>
      <c r="AM61" s="422"/>
      <c r="AN61" s="422"/>
      <c r="AO61" s="422"/>
      <c r="AP61" s="422"/>
      <c r="AQ61" s="422"/>
      <c r="AR61" s="422"/>
      <c r="AS61" s="422"/>
      <c r="AT61" s="423"/>
      <c r="AU61" s="423"/>
      <c r="AV61" s="423"/>
      <c r="AW61" s="423"/>
      <c r="AX61" s="423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CB61" s="74"/>
      <c r="CC61" s="74"/>
      <c r="CD61" s="79"/>
      <c r="CE61" s="74"/>
      <c r="CF61" s="74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76"/>
      <c r="CR61" s="76"/>
      <c r="CS61" s="76"/>
      <c r="CT61" s="76"/>
      <c r="CU61" s="76"/>
    </row>
    <row r="62" spans="1:99" ht="3.75" customHeight="1">
      <c r="A62" s="76"/>
      <c r="B62" s="80"/>
      <c r="C62" s="80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3"/>
      <c r="R62" s="153"/>
      <c r="S62" s="131"/>
      <c r="T62" s="111"/>
      <c r="U62" s="111"/>
      <c r="V62" s="109"/>
      <c r="W62" s="109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2"/>
      <c r="AJ62" s="108"/>
      <c r="AK62" s="108"/>
      <c r="AL62" s="108"/>
      <c r="AM62" s="422"/>
      <c r="AN62" s="422"/>
      <c r="AO62" s="422"/>
      <c r="AP62" s="422"/>
      <c r="AQ62" s="422"/>
      <c r="AR62" s="422"/>
      <c r="AS62" s="422"/>
      <c r="AT62" s="423"/>
      <c r="AU62" s="423"/>
      <c r="AV62" s="423"/>
      <c r="AW62" s="423"/>
      <c r="AX62" s="423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CB62" s="74"/>
      <c r="CC62" s="74"/>
      <c r="CD62" s="79"/>
      <c r="CE62" s="74"/>
      <c r="CF62" s="74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76"/>
      <c r="CR62" s="76"/>
      <c r="CS62" s="76"/>
      <c r="CT62" s="76"/>
      <c r="CU62" s="76"/>
    </row>
    <row r="63" spans="1:99" ht="3.75" customHeight="1">
      <c r="A63" s="76"/>
      <c r="B63" s="80"/>
      <c r="C63" s="80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3"/>
      <c r="R63" s="153"/>
      <c r="S63" s="131"/>
      <c r="T63" s="111"/>
      <c r="U63" s="111"/>
      <c r="V63" s="109"/>
      <c r="W63" s="109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2"/>
      <c r="AJ63" s="108"/>
      <c r="AK63" s="108"/>
      <c r="AL63" s="108"/>
      <c r="AM63" s="422"/>
      <c r="AN63" s="422"/>
      <c r="AO63" s="422"/>
      <c r="AP63" s="422"/>
      <c r="AQ63" s="422"/>
      <c r="AR63" s="422"/>
      <c r="AS63" s="422"/>
      <c r="AT63" s="423"/>
      <c r="AU63" s="423"/>
      <c r="AV63" s="423"/>
      <c r="AW63" s="423"/>
      <c r="AX63" s="423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CB63" s="74"/>
      <c r="CC63" s="74"/>
      <c r="CD63" s="79"/>
      <c r="CE63" s="74"/>
      <c r="CF63" s="74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76"/>
      <c r="CR63" s="76"/>
      <c r="CS63" s="76"/>
      <c r="CT63" s="76"/>
      <c r="CU63" s="76"/>
    </row>
    <row r="64" spans="1:99" ht="3.75" customHeight="1">
      <c r="A64" s="76"/>
      <c r="B64" s="76"/>
      <c r="C64" s="76"/>
      <c r="D64" s="154"/>
      <c r="E64" s="154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09"/>
      <c r="U64" s="115"/>
      <c r="V64" s="109"/>
      <c r="W64" s="109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2"/>
      <c r="AJ64" s="108"/>
      <c r="AK64" s="108"/>
      <c r="AL64" s="108"/>
      <c r="AM64" s="422"/>
      <c r="AN64" s="422"/>
      <c r="AO64" s="422"/>
      <c r="AP64" s="422"/>
      <c r="AQ64" s="422"/>
      <c r="AR64" s="422"/>
      <c r="AS64" s="422"/>
      <c r="AT64" s="423"/>
      <c r="AU64" s="423"/>
      <c r="AV64" s="423"/>
      <c r="AW64" s="423"/>
      <c r="AX64" s="423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9"/>
      <c r="CE64" s="74"/>
      <c r="CF64" s="74"/>
      <c r="CG64" s="81"/>
      <c r="CH64" s="81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</row>
    <row r="65" spans="4:99" ht="3.75" customHeight="1">
      <c r="D65" s="154"/>
      <c r="E65" s="154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09"/>
      <c r="U65" s="112"/>
      <c r="V65" s="108"/>
      <c r="W65" s="108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2"/>
      <c r="AJ65" s="108"/>
      <c r="AK65" s="108"/>
      <c r="AL65" s="108"/>
      <c r="AM65" s="422"/>
      <c r="AN65" s="422"/>
      <c r="AO65" s="422"/>
      <c r="AP65" s="422"/>
      <c r="AQ65" s="422"/>
      <c r="AR65" s="422"/>
      <c r="AS65" s="422"/>
      <c r="AT65" s="423"/>
      <c r="AU65" s="423"/>
      <c r="AV65" s="423"/>
      <c r="AW65" s="423"/>
      <c r="AX65" s="423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79"/>
      <c r="CE65" s="74"/>
      <c r="CF65" s="74"/>
      <c r="CG65" s="81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</row>
    <row r="66" spans="4:99" ht="3.75" customHeight="1">
      <c r="D66" s="154"/>
      <c r="E66" s="154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9"/>
      <c r="AK66" s="108"/>
      <c r="AL66" s="108"/>
      <c r="AM66" s="422"/>
      <c r="AN66" s="422"/>
      <c r="AO66" s="422"/>
      <c r="AP66" s="422"/>
      <c r="AQ66" s="422"/>
      <c r="AR66" s="422"/>
      <c r="AS66" s="422"/>
      <c r="AT66" s="423"/>
      <c r="AU66" s="423"/>
      <c r="AV66" s="423"/>
      <c r="AW66" s="423"/>
      <c r="AX66" s="423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79"/>
      <c r="CE66" s="74"/>
      <c r="CF66" s="74"/>
      <c r="CG66" s="81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</row>
    <row r="67" spans="4:99" ht="3.75" customHeight="1">
      <c r="D67" s="108"/>
      <c r="E67" s="108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9"/>
      <c r="AK67" s="108"/>
      <c r="AL67" s="108"/>
      <c r="AM67" s="422"/>
      <c r="AN67" s="422"/>
      <c r="AO67" s="422"/>
      <c r="AP67" s="422"/>
      <c r="AQ67" s="422"/>
      <c r="AR67" s="422"/>
      <c r="AS67" s="422"/>
      <c r="AT67" s="423"/>
      <c r="AU67" s="423"/>
      <c r="AV67" s="423"/>
      <c r="AW67" s="423"/>
      <c r="AX67" s="423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79"/>
      <c r="CE67" s="74"/>
      <c r="CF67" s="74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</row>
    <row r="68" spans="4:99" ht="3.75" customHeight="1">
      <c r="D68" s="108"/>
      <c r="E68" s="108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9"/>
      <c r="AK68" s="108"/>
      <c r="AL68" s="108"/>
      <c r="AM68" s="422"/>
      <c r="AN68" s="422"/>
      <c r="AO68" s="422"/>
      <c r="AP68" s="422"/>
      <c r="AQ68" s="422"/>
      <c r="AR68" s="422"/>
      <c r="AS68" s="422"/>
      <c r="AT68" s="423"/>
      <c r="AU68" s="423"/>
      <c r="AV68" s="423"/>
      <c r="AW68" s="423"/>
      <c r="AX68" s="423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79"/>
      <c r="CE68" s="74"/>
      <c r="CF68" s="74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</row>
    <row r="69" spans="4:99" ht="3.75" customHeight="1">
      <c r="D69" s="110"/>
      <c r="E69" s="110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420" t="s">
        <v>50</v>
      </c>
      <c r="AN69" s="420"/>
      <c r="AO69" s="420"/>
      <c r="AP69" s="420"/>
      <c r="AQ69" s="420"/>
      <c r="AR69" s="420"/>
      <c r="AS69" s="420"/>
      <c r="AT69" s="420"/>
      <c r="AU69" s="420"/>
      <c r="AV69" s="420"/>
      <c r="AW69" s="420"/>
      <c r="AX69" s="420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79"/>
      <c r="CE69" s="74"/>
      <c r="CF69" s="74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</row>
    <row r="70" spans="4:99" ht="3.75" customHeight="1">
      <c r="D70" s="110"/>
      <c r="E70" s="110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7"/>
      <c r="AI70" s="105"/>
      <c r="AJ70" s="105"/>
      <c r="AK70" s="105"/>
      <c r="AL70" s="105"/>
      <c r="AM70" s="420"/>
      <c r="AN70" s="420"/>
      <c r="AO70" s="420"/>
      <c r="AP70" s="420"/>
      <c r="AQ70" s="420"/>
      <c r="AR70" s="420"/>
      <c r="AS70" s="420"/>
      <c r="AT70" s="420"/>
      <c r="AU70" s="420"/>
      <c r="AV70" s="420"/>
      <c r="AW70" s="420"/>
      <c r="AX70" s="420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79"/>
      <c r="CE70" s="74"/>
      <c r="CF70" s="74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</row>
    <row r="71" spans="4:99" ht="3.75" customHeight="1">
      <c r="D71" s="110"/>
      <c r="E71" s="110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7"/>
      <c r="AI71" s="105"/>
      <c r="AJ71" s="105"/>
      <c r="AK71" s="105"/>
      <c r="AL71" s="105"/>
      <c r="AM71" s="420"/>
      <c r="AN71" s="420"/>
      <c r="AO71" s="420"/>
      <c r="AP71" s="420"/>
      <c r="AQ71" s="420"/>
      <c r="AR71" s="420"/>
      <c r="AS71" s="420"/>
      <c r="AT71" s="420"/>
      <c r="AU71" s="420"/>
      <c r="AV71" s="420"/>
      <c r="AW71" s="420"/>
      <c r="AX71" s="420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79"/>
      <c r="CE71" s="74"/>
      <c r="CF71" s="74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</row>
    <row r="72" spans="4:99" ht="3.75" customHeight="1">
      <c r="D72" s="110"/>
      <c r="E72" s="110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7"/>
      <c r="AI72" s="105"/>
      <c r="AJ72" s="105"/>
      <c r="AK72" s="105"/>
      <c r="AL72" s="105"/>
      <c r="AM72" s="420"/>
      <c r="AN72" s="420"/>
      <c r="AO72" s="420"/>
      <c r="AP72" s="420"/>
      <c r="AQ72" s="420"/>
      <c r="AR72" s="420"/>
      <c r="AS72" s="420"/>
      <c r="AT72" s="420"/>
      <c r="AU72" s="420"/>
      <c r="AV72" s="420"/>
      <c r="AW72" s="420"/>
      <c r="AX72" s="420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79"/>
      <c r="CE72" s="74"/>
      <c r="CF72" s="74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</row>
    <row r="73" spans="4:99" ht="3.75" customHeight="1">
      <c r="D73" s="108"/>
      <c r="E73" s="399" t="s">
        <v>156</v>
      </c>
      <c r="F73" s="405" t="str">
        <f>X21</f>
        <v>Minarech P.</v>
      </c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7">
        <v>1</v>
      </c>
      <c r="U73" s="407"/>
      <c r="V73" s="108"/>
      <c r="W73" s="108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7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10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79"/>
      <c r="CE73" s="74"/>
      <c r="CF73" s="74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</row>
    <row r="74" spans="4:99" ht="3.75" customHeight="1">
      <c r="D74" s="108"/>
      <c r="E74" s="399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  <c r="T74" s="407"/>
      <c r="U74" s="407"/>
      <c r="V74" s="116"/>
      <c r="W74" s="109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7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10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79"/>
      <c r="CE74" s="74"/>
      <c r="CF74" s="74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</row>
    <row r="75" spans="4:99" ht="3.75" customHeight="1">
      <c r="D75" s="110"/>
      <c r="E75" s="399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405"/>
      <c r="R75" s="405"/>
      <c r="S75" s="405"/>
      <c r="T75" s="407"/>
      <c r="U75" s="407"/>
      <c r="V75" s="409"/>
      <c r="W75" s="109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7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421"/>
      <c r="AU75" s="421"/>
      <c r="AV75" s="421"/>
      <c r="AW75" s="421"/>
      <c r="AX75" s="421"/>
      <c r="AY75" s="421"/>
      <c r="AZ75" s="421"/>
      <c r="BA75" s="421"/>
      <c r="BB75" s="421"/>
      <c r="BC75" s="421"/>
      <c r="BD75" s="421"/>
      <c r="BE75" s="421"/>
      <c r="BF75" s="421"/>
      <c r="BG75" s="421"/>
      <c r="BH75" s="421"/>
      <c r="BI75" s="421"/>
      <c r="BJ75" s="421"/>
      <c r="BK75" s="42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79"/>
      <c r="CE75" s="74"/>
      <c r="CF75" s="74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</row>
    <row r="76" spans="4:99" ht="3.75" customHeight="1">
      <c r="D76" s="110"/>
      <c r="E76" s="399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5"/>
      <c r="T76" s="407"/>
      <c r="U76" s="407"/>
      <c r="V76" s="409"/>
      <c r="W76" s="109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9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421"/>
      <c r="AU76" s="421"/>
      <c r="AV76" s="421"/>
      <c r="AW76" s="421"/>
      <c r="AX76" s="421"/>
      <c r="AY76" s="421"/>
      <c r="AZ76" s="421"/>
      <c r="BA76" s="421"/>
      <c r="BB76" s="421"/>
      <c r="BC76" s="421"/>
      <c r="BD76" s="421"/>
      <c r="BE76" s="421"/>
      <c r="BF76" s="421"/>
      <c r="BG76" s="421"/>
      <c r="BH76" s="421"/>
      <c r="BI76" s="421"/>
      <c r="BJ76" s="421"/>
      <c r="BK76" s="42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79"/>
      <c r="CE76" s="74"/>
      <c r="CF76" s="74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</row>
    <row r="77" spans="4:99" ht="3.75" customHeight="1">
      <c r="D77" s="110"/>
      <c r="E77" s="110"/>
      <c r="F77" s="105"/>
      <c r="G77" s="105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409"/>
      <c r="W77" s="109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9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421"/>
      <c r="AU77" s="421"/>
      <c r="AV77" s="421"/>
      <c r="AW77" s="421"/>
      <c r="AX77" s="421"/>
      <c r="AY77" s="421"/>
      <c r="AZ77" s="421"/>
      <c r="BA77" s="421"/>
      <c r="BB77" s="421"/>
      <c r="BC77" s="421"/>
      <c r="BD77" s="421"/>
      <c r="BE77" s="421"/>
      <c r="BF77" s="421"/>
      <c r="BG77" s="421"/>
      <c r="BH77" s="421"/>
      <c r="BI77" s="421"/>
      <c r="BJ77" s="421"/>
      <c r="BK77" s="42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79"/>
      <c r="CE77" s="74"/>
      <c r="CF77" s="74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</row>
    <row r="78" spans="4:99" ht="3.75" customHeight="1">
      <c r="D78" s="110"/>
      <c r="E78" s="110"/>
      <c r="F78" s="105"/>
      <c r="G78" s="105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30"/>
      <c r="W78" s="109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9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421"/>
      <c r="AU78" s="421"/>
      <c r="AV78" s="421"/>
      <c r="AW78" s="421"/>
      <c r="AX78" s="421"/>
      <c r="AY78" s="421"/>
      <c r="AZ78" s="421"/>
      <c r="BA78" s="421"/>
      <c r="BB78" s="421"/>
      <c r="BC78" s="421"/>
      <c r="BD78" s="421"/>
      <c r="BE78" s="421"/>
      <c r="BF78" s="421"/>
      <c r="BG78" s="421"/>
      <c r="BH78" s="421"/>
      <c r="BI78" s="421"/>
      <c r="BJ78" s="421"/>
      <c r="BK78" s="42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79"/>
      <c r="CE78" s="80"/>
      <c r="CF78" s="74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</row>
    <row r="79" spans="4:99" ht="3.75" customHeight="1">
      <c r="D79" s="110"/>
      <c r="E79" s="110"/>
      <c r="F79" s="425" t="s">
        <v>113</v>
      </c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105"/>
      <c r="U79" s="105"/>
      <c r="V79" s="130"/>
      <c r="W79" s="109"/>
      <c r="X79" s="405" t="str">
        <f>IF(ISNUMBER(T73),IF(T73+V75&gt;T85+V84,F73,F85),"")</f>
        <v>Novota P.</v>
      </c>
      <c r="Y79" s="405"/>
      <c r="Z79" s="405"/>
      <c r="AA79" s="405"/>
      <c r="AB79" s="405"/>
      <c r="AC79" s="405"/>
      <c r="AD79" s="405"/>
      <c r="AE79" s="405"/>
      <c r="AF79" s="405"/>
      <c r="AG79" s="405"/>
      <c r="AH79" s="109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26"/>
      <c r="AU79" s="126"/>
      <c r="AV79" s="126"/>
      <c r="AW79" s="126"/>
      <c r="AX79" s="126"/>
      <c r="AY79" s="126"/>
      <c r="AZ79" s="126"/>
      <c r="BA79" s="126"/>
      <c r="BB79" s="126"/>
      <c r="BC79" s="108"/>
      <c r="BD79" s="108"/>
      <c r="BE79" s="108"/>
      <c r="BF79" s="108"/>
      <c r="BG79" s="108"/>
      <c r="BH79" s="109"/>
      <c r="BI79" s="105"/>
      <c r="BJ79" s="105"/>
      <c r="BK79" s="105"/>
      <c r="BX79" s="80"/>
      <c r="BY79" s="80"/>
      <c r="BZ79" s="80"/>
      <c r="CA79" s="80"/>
      <c r="CB79" s="80"/>
      <c r="CC79" s="78"/>
      <c r="CD79" s="78"/>
      <c r="CE79" s="80"/>
      <c r="CF79" s="74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</row>
    <row r="80" spans="4:99" ht="3.75" customHeight="1">
      <c r="D80" s="110"/>
      <c r="E80" s="110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105"/>
      <c r="U80" s="105"/>
      <c r="V80" s="130"/>
      <c r="W80" s="116"/>
      <c r="X80" s="405"/>
      <c r="Y80" s="405"/>
      <c r="Z80" s="405"/>
      <c r="AA80" s="405"/>
      <c r="AB80" s="405"/>
      <c r="AC80" s="405"/>
      <c r="AD80" s="405"/>
      <c r="AE80" s="405"/>
      <c r="AF80" s="405"/>
      <c r="AG80" s="405"/>
      <c r="AH80" s="109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400"/>
      <c r="AU80" s="400"/>
      <c r="AV80" s="400"/>
      <c r="AW80" s="400"/>
      <c r="AX80" s="400"/>
      <c r="AY80" s="400"/>
      <c r="AZ80" s="400"/>
      <c r="BA80" s="400"/>
      <c r="BB80" s="400"/>
      <c r="BC80" s="400"/>
      <c r="BD80" s="400"/>
      <c r="BE80" s="400"/>
      <c r="BF80" s="400"/>
      <c r="BG80" s="400"/>
      <c r="BH80" s="400"/>
      <c r="BI80" s="400"/>
      <c r="BJ80" s="400"/>
      <c r="BK80" s="400"/>
      <c r="BX80" s="80"/>
      <c r="BY80" s="80"/>
      <c r="BZ80" s="80"/>
      <c r="CA80" s="80"/>
      <c r="CB80" s="80"/>
      <c r="CC80" s="78"/>
      <c r="CD80" s="78"/>
      <c r="CE80" s="80"/>
      <c r="CF80" s="74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</row>
    <row r="81" spans="4:99" ht="3.75" customHeight="1">
      <c r="D81" s="110"/>
      <c r="E81" s="110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105"/>
      <c r="U81" s="105"/>
      <c r="V81" s="130"/>
      <c r="W81" s="109"/>
      <c r="X81" s="405"/>
      <c r="Y81" s="405"/>
      <c r="Z81" s="405"/>
      <c r="AA81" s="405"/>
      <c r="AB81" s="405"/>
      <c r="AC81" s="405"/>
      <c r="AD81" s="405"/>
      <c r="AE81" s="405"/>
      <c r="AF81" s="405"/>
      <c r="AG81" s="4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400"/>
      <c r="AU81" s="400"/>
      <c r="AV81" s="400"/>
      <c r="AW81" s="400"/>
      <c r="AX81" s="400"/>
      <c r="AY81" s="400"/>
      <c r="AZ81" s="400"/>
      <c r="BA81" s="400"/>
      <c r="BB81" s="400"/>
      <c r="BC81" s="400"/>
      <c r="BD81" s="400"/>
      <c r="BE81" s="400"/>
      <c r="BF81" s="400"/>
      <c r="BG81" s="400"/>
      <c r="BH81" s="400"/>
      <c r="BI81" s="400"/>
      <c r="BJ81" s="400"/>
      <c r="BK81" s="400"/>
      <c r="BX81" s="80"/>
      <c r="BY81" s="80"/>
      <c r="BZ81" s="80"/>
      <c r="CA81" s="80"/>
      <c r="CB81" s="80"/>
      <c r="CC81" s="78"/>
      <c r="CD81" s="78"/>
      <c r="CE81" s="74"/>
      <c r="CF81" s="74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76"/>
      <c r="CR81" s="76"/>
      <c r="CS81" s="76"/>
      <c r="CT81" s="76"/>
      <c r="CU81" s="76"/>
    </row>
    <row r="82" spans="4:99" ht="3.75" customHeight="1">
      <c r="D82" s="110"/>
      <c r="E82" s="110"/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105"/>
      <c r="U82" s="105"/>
      <c r="V82" s="130"/>
      <c r="W82" s="109"/>
      <c r="X82" s="405"/>
      <c r="Y82" s="405"/>
      <c r="Z82" s="405"/>
      <c r="AA82" s="405"/>
      <c r="AB82" s="405"/>
      <c r="AC82" s="405"/>
      <c r="AD82" s="405"/>
      <c r="AE82" s="405"/>
      <c r="AF82" s="405"/>
      <c r="AG82" s="4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400"/>
      <c r="AU82" s="400"/>
      <c r="AV82" s="400"/>
      <c r="AW82" s="400"/>
      <c r="AX82" s="400"/>
      <c r="AY82" s="400"/>
      <c r="AZ82" s="400"/>
      <c r="BA82" s="400"/>
      <c r="BB82" s="400"/>
      <c r="BC82" s="400"/>
      <c r="BD82" s="400"/>
      <c r="BE82" s="400"/>
      <c r="BF82" s="400"/>
      <c r="BG82" s="400"/>
      <c r="BH82" s="400"/>
      <c r="BI82" s="400"/>
      <c r="BJ82" s="400"/>
      <c r="BK82" s="400"/>
      <c r="CD82" s="78"/>
      <c r="CE82" s="74"/>
      <c r="CF82" s="74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76"/>
      <c r="CR82" s="76"/>
      <c r="CS82" s="76"/>
      <c r="CT82" s="76"/>
      <c r="CU82" s="76"/>
    </row>
    <row r="83" spans="4:99" ht="3.75" customHeight="1">
      <c r="D83" s="106"/>
      <c r="E83" s="106"/>
      <c r="F83" s="105"/>
      <c r="G83" s="105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30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400"/>
      <c r="AU83" s="400"/>
      <c r="AV83" s="400"/>
      <c r="AW83" s="400"/>
      <c r="AX83" s="400"/>
      <c r="AY83" s="400"/>
      <c r="AZ83" s="400"/>
      <c r="BA83" s="400"/>
      <c r="BB83" s="400"/>
      <c r="BC83" s="400"/>
      <c r="BD83" s="400"/>
      <c r="BE83" s="400"/>
      <c r="BF83" s="400"/>
      <c r="BG83" s="400"/>
      <c r="BH83" s="400"/>
      <c r="BI83" s="400"/>
      <c r="BJ83" s="400"/>
      <c r="BK83" s="400"/>
      <c r="CD83" s="79"/>
      <c r="CE83" s="74"/>
      <c r="CF83" s="74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76"/>
      <c r="CR83" s="76"/>
      <c r="CS83" s="76"/>
      <c r="CT83" s="76"/>
      <c r="CU83" s="76"/>
    </row>
    <row r="84" spans="4:99" ht="3.75" customHeight="1">
      <c r="D84" s="106"/>
      <c r="E84" s="106"/>
      <c r="F84" s="105"/>
      <c r="G84" s="105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410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26"/>
      <c r="AU84" s="126"/>
      <c r="AV84" s="126"/>
      <c r="AW84" s="126"/>
      <c r="AX84" s="126"/>
      <c r="AY84" s="127"/>
      <c r="AZ84" s="127"/>
      <c r="BA84" s="127"/>
      <c r="BB84" s="127"/>
      <c r="BC84" s="106"/>
      <c r="BD84" s="106"/>
      <c r="BE84" s="106"/>
      <c r="BF84" s="106"/>
      <c r="BG84" s="106"/>
      <c r="BH84" s="106"/>
      <c r="BI84" s="106"/>
      <c r="BJ84" s="106"/>
      <c r="BK84" s="106"/>
      <c r="CD84" s="79"/>
      <c r="CE84" s="74"/>
      <c r="CF84" s="74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76"/>
      <c r="CR84" s="76"/>
      <c r="CS84" s="76"/>
      <c r="CT84" s="76"/>
      <c r="CU84" s="76"/>
    </row>
    <row r="85" spans="4:99" ht="3.75" customHeight="1">
      <c r="D85" s="110"/>
      <c r="E85" s="399" t="s">
        <v>157</v>
      </c>
      <c r="F85" s="405" t="str">
        <f>X45</f>
        <v>Novota P.</v>
      </c>
      <c r="G85" s="405"/>
      <c r="H85" s="405"/>
      <c r="I85" s="405"/>
      <c r="J85" s="405"/>
      <c r="K85" s="405"/>
      <c r="L85" s="405"/>
      <c r="M85" s="405"/>
      <c r="N85" s="405"/>
      <c r="O85" s="405"/>
      <c r="P85" s="405"/>
      <c r="Q85" s="405"/>
      <c r="R85" s="405"/>
      <c r="S85" s="405"/>
      <c r="T85" s="407">
        <v>3</v>
      </c>
      <c r="U85" s="407"/>
      <c r="V85" s="410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400"/>
      <c r="AU85" s="400"/>
      <c r="AV85" s="400"/>
      <c r="AW85" s="400"/>
      <c r="AX85" s="400"/>
      <c r="AY85" s="400"/>
      <c r="AZ85" s="400"/>
      <c r="BA85" s="400"/>
      <c r="BB85" s="400"/>
      <c r="BC85" s="424"/>
      <c r="BD85" s="424"/>
      <c r="BE85" s="424"/>
      <c r="BF85" s="424"/>
      <c r="BG85" s="424"/>
      <c r="BH85" s="424"/>
      <c r="BI85" s="424"/>
      <c r="BJ85" s="424"/>
      <c r="BK85" s="424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</row>
    <row r="86" spans="5:99" ht="3.75" customHeight="1">
      <c r="E86" s="399"/>
      <c r="F86" s="405"/>
      <c r="G86" s="405"/>
      <c r="H86" s="405"/>
      <c r="I86" s="405"/>
      <c r="J86" s="405"/>
      <c r="K86" s="405"/>
      <c r="L86" s="405"/>
      <c r="M86" s="405"/>
      <c r="N86" s="405"/>
      <c r="O86" s="405"/>
      <c r="P86" s="405"/>
      <c r="Q86" s="405"/>
      <c r="R86" s="405"/>
      <c r="S86" s="405"/>
      <c r="T86" s="407"/>
      <c r="U86" s="407"/>
      <c r="V86" s="410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400"/>
      <c r="AU86" s="400"/>
      <c r="AV86" s="400"/>
      <c r="AW86" s="400"/>
      <c r="AX86" s="400"/>
      <c r="AY86" s="400"/>
      <c r="AZ86" s="400"/>
      <c r="BA86" s="400"/>
      <c r="BB86" s="400"/>
      <c r="BC86" s="424"/>
      <c r="BD86" s="424"/>
      <c r="BE86" s="424"/>
      <c r="BF86" s="424"/>
      <c r="BG86" s="424"/>
      <c r="BH86" s="424"/>
      <c r="BI86" s="424"/>
      <c r="BJ86" s="424"/>
      <c r="BK86" s="424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</row>
    <row r="87" spans="5:99" ht="3.75" customHeight="1">
      <c r="E87" s="399"/>
      <c r="F87" s="405"/>
      <c r="G87" s="405"/>
      <c r="H87" s="405"/>
      <c r="I87" s="405"/>
      <c r="J87" s="405"/>
      <c r="K87" s="405"/>
      <c r="L87" s="405"/>
      <c r="M87" s="405"/>
      <c r="N87" s="405"/>
      <c r="O87" s="405"/>
      <c r="P87" s="405"/>
      <c r="Q87" s="405"/>
      <c r="R87" s="405"/>
      <c r="S87" s="405"/>
      <c r="T87" s="407"/>
      <c r="U87" s="407"/>
      <c r="V87" s="122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400"/>
      <c r="AU87" s="400"/>
      <c r="AV87" s="400"/>
      <c r="AW87" s="400"/>
      <c r="AX87" s="400"/>
      <c r="AY87" s="400"/>
      <c r="AZ87" s="400"/>
      <c r="BA87" s="400"/>
      <c r="BB87" s="400"/>
      <c r="BC87" s="424"/>
      <c r="BD87" s="424"/>
      <c r="BE87" s="424"/>
      <c r="BF87" s="424"/>
      <c r="BG87" s="424"/>
      <c r="BH87" s="424"/>
      <c r="BI87" s="424"/>
      <c r="BJ87" s="424"/>
      <c r="BK87" s="424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</row>
    <row r="88" spans="5:99" ht="3.75" customHeight="1">
      <c r="E88" s="399"/>
      <c r="F88" s="405"/>
      <c r="G88" s="405"/>
      <c r="H88" s="405"/>
      <c r="I88" s="405"/>
      <c r="J88" s="405"/>
      <c r="K88" s="405"/>
      <c r="L88" s="405"/>
      <c r="M88" s="405"/>
      <c r="N88" s="405"/>
      <c r="O88" s="405"/>
      <c r="P88" s="405"/>
      <c r="Q88" s="405"/>
      <c r="R88" s="405"/>
      <c r="S88" s="405"/>
      <c r="T88" s="407"/>
      <c r="U88" s="407"/>
      <c r="V88" s="109"/>
      <c r="W88" s="109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400"/>
      <c r="AU88" s="400"/>
      <c r="AV88" s="400"/>
      <c r="AW88" s="400"/>
      <c r="AX88" s="400"/>
      <c r="AY88" s="400"/>
      <c r="AZ88" s="400"/>
      <c r="BA88" s="400"/>
      <c r="BB88" s="400"/>
      <c r="BC88" s="424"/>
      <c r="BD88" s="424"/>
      <c r="BE88" s="424"/>
      <c r="BF88" s="424"/>
      <c r="BG88" s="424"/>
      <c r="BH88" s="424"/>
      <c r="BI88" s="424"/>
      <c r="BJ88" s="424"/>
      <c r="BK88" s="424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</row>
  </sheetData>
  <sheetProtection selectLockedCells="1" selectUnlockedCells="1"/>
  <mergeCells count="53">
    <mergeCell ref="BC85:BK88"/>
    <mergeCell ref="V84:V86"/>
    <mergeCell ref="F85:S88"/>
    <mergeCell ref="T85:U88"/>
    <mergeCell ref="AT85:BB88"/>
    <mergeCell ref="F79:S82"/>
    <mergeCell ref="X79:AG82"/>
    <mergeCell ref="BC80:BK83"/>
    <mergeCell ref="AT80:BB83"/>
    <mergeCell ref="F73:S76"/>
    <mergeCell ref="T73:U76"/>
    <mergeCell ref="V75:V77"/>
    <mergeCell ref="AT75:BB78"/>
    <mergeCell ref="BC75:BK78"/>
    <mergeCell ref="T57:W60"/>
    <mergeCell ref="X57:AG60"/>
    <mergeCell ref="AH57:AI60"/>
    <mergeCell ref="AM57:AS68"/>
    <mergeCell ref="AT57:AX68"/>
    <mergeCell ref="AY50:AY52"/>
    <mergeCell ref="AM51:AV54"/>
    <mergeCell ref="AW51:AX54"/>
    <mergeCell ref="BA39:BK42"/>
    <mergeCell ref="AJ56:AJ58"/>
    <mergeCell ref="AM69:AX72"/>
    <mergeCell ref="AL51:AL54"/>
    <mergeCell ref="AJ32:AJ34"/>
    <mergeCell ref="T33:W36"/>
    <mergeCell ref="X33:AG36"/>
    <mergeCell ref="AH33:AI36"/>
    <mergeCell ref="T45:W48"/>
    <mergeCell ref="X45:AG48"/>
    <mergeCell ref="AH45:AI48"/>
    <mergeCell ref="AJ47:AJ49"/>
    <mergeCell ref="AM9:AX24"/>
    <mergeCell ref="AH21:AI24"/>
    <mergeCell ref="BA24:BB27"/>
    <mergeCell ref="BC24:BK27"/>
    <mergeCell ref="AM27:AV30"/>
    <mergeCell ref="AW27:AX30"/>
    <mergeCell ref="AY29:AY31"/>
    <mergeCell ref="AJ23:AJ25"/>
    <mergeCell ref="AL27:AL30"/>
    <mergeCell ref="E73:E76"/>
    <mergeCell ref="E85:E88"/>
    <mergeCell ref="N3:U6"/>
    <mergeCell ref="V3:BA6"/>
    <mergeCell ref="BA14:BB17"/>
    <mergeCell ref="BC14:BK17"/>
    <mergeCell ref="BA19:BB22"/>
    <mergeCell ref="BC19:BK22"/>
    <mergeCell ref="T21:W24"/>
    <mergeCell ref="X21:AG24"/>
  </mergeCells>
  <printOptions/>
  <pageMargins left="0.75" right="0.75" top="1" bottom="1" header="0.5118055555555555" footer="0.5118055555555555"/>
  <pageSetup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E31"/>
  <sheetViews>
    <sheetView showGridLines="0" zoomScalePageLayoutView="0" workbookViewId="0" topLeftCell="A10">
      <selection activeCell="AV34" sqref="AV34"/>
    </sheetView>
  </sheetViews>
  <sheetFormatPr defaultColWidth="9.125" defaultRowHeight="12.75"/>
  <cols>
    <col min="1" max="1" width="4.00390625" style="162" customWidth="1"/>
    <col min="2" max="2" width="13.625" style="162" customWidth="1"/>
    <col min="3" max="4" width="5.625" style="162" customWidth="1"/>
    <col min="5" max="5" width="5.625" style="162" hidden="1" customWidth="1"/>
    <col min="6" max="7" width="5.625" style="162" customWidth="1"/>
    <col min="8" max="8" width="5.625" style="162" hidden="1" customWidth="1"/>
    <col min="9" max="10" width="5.625" style="162" customWidth="1"/>
    <col min="11" max="11" width="5.625" style="162" hidden="1" customWidth="1"/>
    <col min="12" max="13" width="5.625" style="162" customWidth="1"/>
    <col min="14" max="14" width="5.625" style="162" hidden="1" customWidth="1"/>
    <col min="15" max="18" width="3.625" style="162" hidden="1" customWidth="1"/>
    <col min="19" max="20" width="4.625" style="162" hidden="1" customWidth="1"/>
    <col min="21" max="28" width="3.625" style="162" customWidth="1"/>
    <col min="29" max="29" width="12.50390625" style="162" hidden="1" customWidth="1"/>
    <col min="30" max="33" width="4.625" style="162" customWidth="1"/>
    <col min="34" max="44" width="4.625" style="163" customWidth="1"/>
    <col min="45" max="16384" width="9.125" style="163" customWidth="1"/>
  </cols>
  <sheetData>
    <row r="1" spans="1:31" ht="16.5" customHeight="1">
      <c r="A1" s="503" t="s">
        <v>70</v>
      </c>
      <c r="B1" s="504"/>
      <c r="C1" s="504"/>
      <c r="D1" s="504"/>
      <c r="E1" s="504"/>
      <c r="F1" s="505"/>
      <c r="G1" s="506" t="str">
        <f>'ÚDAJE BC1'!C7</f>
        <v>2. ligové kolo 2022</v>
      </c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</row>
    <row r="2" spans="1:31" ht="16.5" customHeight="1">
      <c r="A2" s="503" t="s">
        <v>71</v>
      </c>
      <c r="B2" s="504"/>
      <c r="C2" s="504"/>
      <c r="D2" s="504"/>
      <c r="E2" s="504"/>
      <c r="F2" s="505"/>
      <c r="G2" s="508">
        <f>'ÚDAJE BC1'!C11</f>
        <v>44724</v>
      </c>
      <c r="H2" s="508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</row>
    <row r="3" spans="1:31" ht="16.5" customHeight="1">
      <c r="A3" s="503" t="s">
        <v>72</v>
      </c>
      <c r="B3" s="504"/>
      <c r="C3" s="504"/>
      <c r="D3" s="504"/>
      <c r="E3" s="504"/>
      <c r="F3" s="505"/>
      <c r="G3" s="506" t="str">
        <f>'ÚDAJE BC1'!C8&amp;'ÚDAJE BC1'!D8</f>
        <v>BC2</v>
      </c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</row>
    <row r="4" spans="1:31" ht="16.5" customHeight="1">
      <c r="A4" s="503" t="s">
        <v>73</v>
      </c>
      <c r="B4" s="504"/>
      <c r="C4" s="504"/>
      <c r="D4" s="504"/>
      <c r="E4" s="504"/>
      <c r="F4" s="505"/>
      <c r="G4" s="506" t="s">
        <v>141</v>
      </c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</row>
    <row r="5" spans="1:31" ht="16.5" customHeight="1">
      <c r="A5" s="503" t="s">
        <v>74</v>
      </c>
      <c r="B5" s="504"/>
      <c r="C5" s="504"/>
      <c r="D5" s="504"/>
      <c r="E5" s="504"/>
      <c r="F5" s="505"/>
      <c r="G5" s="506">
        <f>'ZOZNAM BC2'!J4</f>
        <v>11</v>
      </c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</row>
    <row r="6" spans="1:31" ht="16.5" customHeight="1">
      <c r="A6" s="503" t="s">
        <v>75</v>
      </c>
      <c r="B6" s="504"/>
      <c r="C6" s="504"/>
      <c r="D6" s="504"/>
      <c r="E6" s="504"/>
      <c r="F6" s="505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</row>
    <row r="7" spans="1:31" ht="16.5" customHeight="1">
      <c r="A7" s="503" t="s">
        <v>76</v>
      </c>
      <c r="B7" s="504"/>
      <c r="C7" s="504"/>
      <c r="D7" s="504"/>
      <c r="E7" s="504"/>
      <c r="F7" s="505"/>
      <c r="G7" s="506" t="s">
        <v>57</v>
      </c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6"/>
      <c r="AD7" s="506"/>
      <c r="AE7" s="506"/>
    </row>
    <row r="8" ht="15" thickBot="1"/>
    <row r="9" spans="1:31" s="187" customFormat="1" ht="50.25" customHeight="1" thickBot="1">
      <c r="A9" s="495" t="s">
        <v>33</v>
      </c>
      <c r="B9" s="507"/>
      <c r="C9" s="497" t="str">
        <f>B10</f>
        <v>Kurilák R.</v>
      </c>
      <c r="D9" s="498"/>
      <c r="E9" s="199"/>
      <c r="F9" s="499" t="str">
        <f>B11</f>
        <v>Minarech P.</v>
      </c>
      <c r="G9" s="498"/>
      <c r="H9" s="199"/>
      <c r="I9" s="499" t="str">
        <f>B12</f>
        <v>Melicherová N.</v>
      </c>
      <c r="J9" s="498"/>
      <c r="K9" s="199">
        <f>A13</f>
        <v>211</v>
      </c>
      <c r="L9" s="500" t="str">
        <f>B13</f>
        <v>Hlinka R.</v>
      </c>
      <c r="M9" s="501"/>
      <c r="N9" s="199"/>
      <c r="O9" s="490" t="s">
        <v>77</v>
      </c>
      <c r="P9" s="483"/>
      <c r="Q9" s="482" t="s">
        <v>78</v>
      </c>
      <c r="R9" s="483"/>
      <c r="S9" s="482" t="s">
        <v>39</v>
      </c>
      <c r="T9" s="483"/>
      <c r="U9" s="482" t="s">
        <v>79</v>
      </c>
      <c r="V9" s="483"/>
      <c r="W9" s="482" t="s">
        <v>136</v>
      </c>
      <c r="X9" s="483"/>
      <c r="Y9" s="482" t="s">
        <v>137</v>
      </c>
      <c r="Z9" s="483"/>
      <c r="AA9" s="482" t="s">
        <v>138</v>
      </c>
      <c r="AB9" s="483"/>
      <c r="AC9" s="322" t="s">
        <v>139</v>
      </c>
      <c r="AD9" s="482" t="s">
        <v>44</v>
      </c>
      <c r="AE9" s="502"/>
    </row>
    <row r="10" spans="1:31" ht="24.75" customHeight="1">
      <c r="A10" s="249">
        <f>'SKUPINY BC2'!B7</f>
        <v>201</v>
      </c>
      <c r="B10" s="250" t="str">
        <f>'SKUPINY BC2'!C7</f>
        <v>Kurilák R.</v>
      </c>
      <c r="C10" s="246"/>
      <c r="D10" s="207"/>
      <c r="E10" s="221"/>
      <c r="F10" s="208">
        <v>1</v>
      </c>
      <c r="G10" s="208">
        <v>7</v>
      </c>
      <c r="H10" s="221"/>
      <c r="I10" s="208">
        <v>6</v>
      </c>
      <c r="J10" s="208">
        <v>4</v>
      </c>
      <c r="K10" s="221"/>
      <c r="L10" s="346"/>
      <c r="M10" s="346"/>
      <c r="N10" s="223"/>
      <c r="O10" s="478">
        <f>IF($C10&gt;$D10,1,0)+IF($F10&gt;$G10,1,0)+IF($I10&gt;$J10,1,0)+IF(L10&gt;M10,1,0)+$E10+$H10+$K10+N10</f>
        <v>1</v>
      </c>
      <c r="P10" s="479"/>
      <c r="Q10" s="479">
        <f>SUM(N(IF(F10="","",1))+N(IF(I10="","",1))+N(IF(L10="","",1))+N(IF(C10="","",1)))</f>
        <v>2</v>
      </c>
      <c r="R10" s="480"/>
      <c r="S10" s="350">
        <f aca="true" t="shared" si="0" ref="S10:T13">IF(AND(C10="",F10="",I10="",L10=""),"",N(C10)+N(F10)+N(I10)+N(L10))</f>
        <v>7</v>
      </c>
      <c r="T10" s="210">
        <f t="shared" si="0"/>
        <v>11</v>
      </c>
      <c r="U10" s="481">
        <f>IF(Q10=0,"",O10)</f>
        <v>1</v>
      </c>
      <c r="V10" s="481"/>
      <c r="W10" s="481">
        <v>0</v>
      </c>
      <c r="X10" s="481"/>
      <c r="Y10" s="481">
        <f>IF(Q10=0,"",IF(Q10="","",S10-T10))</f>
        <v>-4</v>
      </c>
      <c r="Z10" s="481"/>
      <c r="AA10" s="481">
        <f>IF(Q10="","",S10)</f>
        <v>7</v>
      </c>
      <c r="AB10" s="481"/>
      <c r="AC10" s="211">
        <f>IF(SUM(C10:N10)=0,0,U10*1000000+W10*10000+Y10*100+AA10)</f>
        <v>999607</v>
      </c>
      <c r="AD10" s="494">
        <f>IF(AC10=0,"",IF(LARGE(AC$10:AC$13,1)=AC10,1,IF(LARGE(AC$10:AC$13,2)=AC10,2,IF(LARGE(AC$10:AC$13,3)=AC10,3,IF(LARGE(AC$10:AC$13,4)=AC10,4,-1)))))</f>
        <v>2</v>
      </c>
      <c r="AE10" s="469"/>
    </row>
    <row r="11" spans="1:31" ht="24.75" customHeight="1">
      <c r="A11" s="251">
        <f>'SKUPINY BC2'!B8</f>
        <v>205</v>
      </c>
      <c r="B11" s="252" t="str">
        <f>'SKUPINY BC2'!C8</f>
        <v>Minarech P.</v>
      </c>
      <c r="C11" s="247">
        <f>IF(G10="","",G10)</f>
        <v>7</v>
      </c>
      <c r="D11" s="204">
        <f>IF(F10="","",F10)</f>
        <v>1</v>
      </c>
      <c r="E11" s="200"/>
      <c r="F11" s="203"/>
      <c r="G11" s="203"/>
      <c r="H11" s="200"/>
      <c r="I11" s="204">
        <v>11</v>
      </c>
      <c r="J11" s="204">
        <v>1</v>
      </c>
      <c r="K11" s="200"/>
      <c r="L11" s="347"/>
      <c r="M11" s="347"/>
      <c r="N11" s="224"/>
      <c r="O11" s="470">
        <f>IF($C11&gt;$D11,1,0)+IF($F11&gt;$G11,1,0)+IF($I11&gt;$J11,1,0)+IF(L11&gt;M11,1,0)+$E11+$H11+$K11+N11</f>
        <v>2</v>
      </c>
      <c r="P11" s="471"/>
      <c r="Q11" s="471">
        <f>SUM(N(IF(F11="","",1))+N(IF(I11="","",1))+N(IF(L11="","",1))+N(IF(C11="","",1)))</f>
        <v>2</v>
      </c>
      <c r="R11" s="472"/>
      <c r="S11" s="351">
        <f t="shared" si="0"/>
        <v>18</v>
      </c>
      <c r="T11" s="205">
        <f t="shared" si="0"/>
        <v>2</v>
      </c>
      <c r="U11" s="473">
        <f>IF(Q11=0,"",O11)</f>
        <v>2</v>
      </c>
      <c r="V11" s="473"/>
      <c r="W11" s="473">
        <v>0</v>
      </c>
      <c r="X11" s="473"/>
      <c r="Y11" s="473">
        <f>IF(Q11=0,"",IF(Q11="","",S11-T11))</f>
        <v>16</v>
      </c>
      <c r="Z11" s="473"/>
      <c r="AA11" s="473">
        <f>IF(Q11="","",S11)</f>
        <v>18</v>
      </c>
      <c r="AB11" s="473"/>
      <c r="AC11" s="201">
        <f>IF(SUM(C11:N11)=0,0,U11*1000000+W11*10000+Y11*100+AA11)</f>
        <v>2001618</v>
      </c>
      <c r="AD11" s="555">
        <f>IF(AC11=0,"",IF(LARGE(AC$10:AC$13,1)=AC11,1,IF(LARGE(AC$10:AC$13,2)=AC11,2,IF(LARGE(AC$10:AC$13,3)=AC11,3,IF(LARGE(AC$10:AC$13,4)=AC11,4,-1)))))</f>
        <v>1</v>
      </c>
      <c r="AE11" s="556"/>
    </row>
    <row r="12" spans="1:31" ht="30.75" customHeight="1">
      <c r="A12" s="251">
        <f>'SKUPINY BC2'!B9</f>
        <v>209</v>
      </c>
      <c r="B12" s="291" t="str">
        <f>'SKUPINY BC2'!C9</f>
        <v>Melicherová N.</v>
      </c>
      <c r="C12" s="247">
        <f>IF(J10="","",J10)</f>
        <v>4</v>
      </c>
      <c r="D12" s="204">
        <f>IF(I10="","",I10)</f>
        <v>6</v>
      </c>
      <c r="E12" s="200"/>
      <c r="F12" s="204">
        <f>IF(J11="","",J11)</f>
        <v>1</v>
      </c>
      <c r="G12" s="204">
        <f>IF(I11="","",I11)</f>
        <v>11</v>
      </c>
      <c r="H12" s="200"/>
      <c r="I12" s="203"/>
      <c r="J12" s="203"/>
      <c r="K12" s="200"/>
      <c r="L12" s="347"/>
      <c r="M12" s="347"/>
      <c r="N12" s="224"/>
      <c r="O12" s="470">
        <f>IF($C12&gt;$D12,1,0)+IF($F12&gt;$G12,1,0)+IF($I12&gt;$J12,1,0)+IF(L12&gt;M12,1,0)+$E12+$H12+$K12+N12</f>
        <v>0</v>
      </c>
      <c r="P12" s="471"/>
      <c r="Q12" s="471">
        <f>SUM(N(IF(F12="","",1))+N(IF(I12="","",1))+N(IF(L12="","",1))+N(IF(C12="","",1)))</f>
        <v>2</v>
      </c>
      <c r="R12" s="472"/>
      <c r="S12" s="351">
        <f t="shared" si="0"/>
        <v>5</v>
      </c>
      <c r="T12" s="205">
        <f t="shared" si="0"/>
        <v>17</v>
      </c>
      <c r="U12" s="473">
        <f>IF(Q12=0,"",O12)</f>
        <v>0</v>
      </c>
      <c r="V12" s="473"/>
      <c r="W12" s="473">
        <v>0</v>
      </c>
      <c r="X12" s="473"/>
      <c r="Y12" s="473">
        <f>IF(Q12=0,"",IF(Q12="","",S12-T12))</f>
        <v>-12</v>
      </c>
      <c r="Z12" s="473"/>
      <c r="AA12" s="473">
        <f>IF(Q12="","",S12)</f>
        <v>5</v>
      </c>
      <c r="AB12" s="473"/>
      <c r="AC12" s="201">
        <f>IF(SUM(C12:N12)=0,0,U12*1000000+W12*10000+Y12*100+AA12)</f>
        <v>-1195</v>
      </c>
      <c r="AD12" s="491">
        <f>IF(AC12=0,"",IF(LARGE(AC$10:AC$13,1)=AC12,1,IF(LARGE(AC$10:AC$13,2)=AC12,2,IF(LARGE(AC$10:AC$13,3)=AC12,3,IF(LARGE(AC$10:AC$13,4)=AC12,4,-1)))))</f>
        <v>3</v>
      </c>
      <c r="AE12" s="492"/>
    </row>
    <row r="13" spans="1:31" ht="24.75" customHeight="1" thickBot="1">
      <c r="A13" s="253">
        <f>'SKUPINY BC2'!B10</f>
        <v>211</v>
      </c>
      <c r="B13" s="254" t="str">
        <f>'SKUPINY BC2'!C10</f>
        <v>Hlinka R.</v>
      </c>
      <c r="C13" s="580">
        <v>0</v>
      </c>
      <c r="D13" s="348">
        <v>21</v>
      </c>
      <c r="E13" s="581"/>
      <c r="F13" s="348">
        <v>0</v>
      </c>
      <c r="G13" s="348">
        <v>16</v>
      </c>
      <c r="H13" s="581"/>
      <c r="I13" s="348">
        <v>0</v>
      </c>
      <c r="J13" s="348">
        <v>9</v>
      </c>
      <c r="K13" s="581"/>
      <c r="L13" s="582"/>
      <c r="M13" s="582"/>
      <c r="N13" s="583"/>
      <c r="O13" s="584">
        <f>IF($C13&gt;$D13,1,0)+IF($F13&gt;$G13,1,0)+IF($I13&gt;$J13,1,0)+IF(L13&gt;M13,1,0)+$E13+$H13+$K13+N13</f>
        <v>0</v>
      </c>
      <c r="P13" s="585"/>
      <c r="Q13" s="585">
        <f>SUM(N(IF(F13="","",1))+N(IF(I13="","",1))+N(IF(L13="","",1))+N(IF(C13="","",1)))</f>
        <v>3</v>
      </c>
      <c r="R13" s="586"/>
      <c r="S13" s="587">
        <f t="shared" si="0"/>
        <v>0</v>
      </c>
      <c r="T13" s="588">
        <f t="shared" si="0"/>
        <v>46</v>
      </c>
      <c r="U13" s="589">
        <f>IF(Q13=0,"",O13)</f>
        <v>0</v>
      </c>
      <c r="V13" s="589"/>
      <c r="W13" s="589">
        <v>0</v>
      </c>
      <c r="X13" s="589"/>
      <c r="Y13" s="589">
        <f>IF(Q13=0,"",IF(Q13="","",S13-T13))</f>
        <v>-46</v>
      </c>
      <c r="Z13" s="589"/>
      <c r="AA13" s="589">
        <f>IF(Q13="","",S13)</f>
        <v>0</v>
      </c>
      <c r="AB13" s="589"/>
      <c r="AC13" s="590">
        <f>IF(SUM(C13:N13)=0,0,U13*1000000+W13*10000+Y13*100+AA13)</f>
        <v>-4600</v>
      </c>
      <c r="AD13" s="591">
        <f>IF(AC13=0,"",IF(LARGE(AC$10:AC$13,1)=AC13,1,IF(LARGE(AC$10:AC$13,2)=AC13,2,IF(LARGE(AC$10:AC$13,3)=AC13,3,IF(LARGE(AC$10:AC$13,4)=AC13,4,-1)))))</f>
        <v>4</v>
      </c>
      <c r="AE13" s="592"/>
    </row>
    <row r="14" ht="13.5" customHeight="1" thickBot="1"/>
    <row r="15" spans="1:31" s="187" customFormat="1" ht="50.25" customHeight="1" thickBot="1">
      <c r="A15" s="495" t="s">
        <v>34</v>
      </c>
      <c r="B15" s="496"/>
      <c r="C15" s="497" t="str">
        <f>B16</f>
        <v>Novota P.</v>
      </c>
      <c r="D15" s="498"/>
      <c r="E15" s="199"/>
      <c r="F15" s="499" t="str">
        <f>B17</f>
        <v>Jankechová E.</v>
      </c>
      <c r="G15" s="498"/>
      <c r="H15" s="199"/>
      <c r="I15" s="499" t="str">
        <f>B18</f>
        <v>Riečičiar A.</v>
      </c>
      <c r="J15" s="498"/>
      <c r="K15" s="199">
        <f>A19</f>
        <v>210</v>
      </c>
      <c r="L15" s="500" t="str">
        <f>B19</f>
        <v>Breznay M.</v>
      </c>
      <c r="M15" s="501"/>
      <c r="N15" s="199"/>
      <c r="O15" s="490" t="s">
        <v>77</v>
      </c>
      <c r="P15" s="483"/>
      <c r="Q15" s="482" t="s">
        <v>78</v>
      </c>
      <c r="R15" s="483"/>
      <c r="S15" s="482" t="s">
        <v>39</v>
      </c>
      <c r="T15" s="483"/>
      <c r="U15" s="482" t="s">
        <v>79</v>
      </c>
      <c r="V15" s="483"/>
      <c r="W15" s="482" t="s">
        <v>136</v>
      </c>
      <c r="X15" s="483"/>
      <c r="Y15" s="482" t="s">
        <v>137</v>
      </c>
      <c r="Z15" s="483"/>
      <c r="AA15" s="482" t="s">
        <v>138</v>
      </c>
      <c r="AB15" s="483"/>
      <c r="AC15" s="322" t="s">
        <v>139</v>
      </c>
      <c r="AD15" s="484" t="s">
        <v>44</v>
      </c>
      <c r="AE15" s="485"/>
    </row>
    <row r="16" spans="1:31" ht="24.75" customHeight="1">
      <c r="A16" s="249">
        <f>'SKUPINY BC2'!B15</f>
        <v>202</v>
      </c>
      <c r="B16" s="250" t="str">
        <f>'SKUPINY BC2'!C15</f>
        <v>Novota P.</v>
      </c>
      <c r="C16" s="246"/>
      <c r="D16" s="207"/>
      <c r="E16" s="207"/>
      <c r="F16" s="208">
        <v>6</v>
      </c>
      <c r="G16" s="208">
        <v>1</v>
      </c>
      <c r="H16" s="209"/>
      <c r="I16" s="346"/>
      <c r="J16" s="346"/>
      <c r="K16" s="208"/>
      <c r="L16" s="208">
        <v>9</v>
      </c>
      <c r="M16" s="208">
        <v>3</v>
      </c>
      <c r="N16" s="218"/>
      <c r="O16" s="478">
        <f>IF($C16&gt;$D16,1,0)+IF($F16&gt;$G16,1,0)+IF($I16&gt;$J16,1,0)+IF(L16&gt;M16,1,0)+$E16+$H16+$K16+N16</f>
        <v>2</v>
      </c>
      <c r="P16" s="479"/>
      <c r="Q16" s="479">
        <f>SUM(N(IF(F16="","",1))+N(IF(I16="","",1))+N(IF(L16="","",1))+N(IF(C16="","",1)))</f>
        <v>2</v>
      </c>
      <c r="R16" s="480"/>
      <c r="S16" s="350">
        <f aca="true" t="shared" si="1" ref="S16:T19">IF(AND(C16="",F16="",I16="",L16=""),"",N(C16)+N(F16)+N(I16)+N(L16))</f>
        <v>15</v>
      </c>
      <c r="T16" s="210">
        <f t="shared" si="1"/>
        <v>4</v>
      </c>
      <c r="U16" s="481">
        <f>IF(Q16=0,"",O16)</f>
        <v>2</v>
      </c>
      <c r="V16" s="481"/>
      <c r="W16" s="481">
        <v>0</v>
      </c>
      <c r="X16" s="481"/>
      <c r="Y16" s="481">
        <f>IF(Q16=0,"",IF(Q16="","",S16-T16))</f>
        <v>11</v>
      </c>
      <c r="Z16" s="481"/>
      <c r="AA16" s="481">
        <f>IF(Q16="","",S16)</f>
        <v>15</v>
      </c>
      <c r="AB16" s="481"/>
      <c r="AC16" s="211">
        <f>IF(SUM(C16:N16)=0,0,U16*1000000+W16*10000+Y16*100+AA16)</f>
        <v>2001115</v>
      </c>
      <c r="AD16" s="553">
        <f>IF(AC16=0,"",IF(LARGE(AC$16:AC$19,1)=AC16,1,IF(LARGE(AC$16:AC$19,2)=AC16,2,IF(LARGE(AC$16:AC$19,3)=AC16,3,IF(LARGE(AC$16:AC$19,4)=AC16,4,-1)))))</f>
        <v>1</v>
      </c>
      <c r="AE16" s="554"/>
    </row>
    <row r="17" spans="1:31" ht="24.75" customHeight="1">
      <c r="A17" s="251">
        <f>'SKUPINY BC2'!B16</f>
        <v>206</v>
      </c>
      <c r="B17" s="252" t="str">
        <f>'SKUPINY BC2'!C16</f>
        <v>Jankechová E.</v>
      </c>
      <c r="C17" s="247">
        <f>IF(G16="","",G16)</f>
        <v>1</v>
      </c>
      <c r="D17" s="204">
        <f>IF(F16="","",F16)</f>
        <v>6</v>
      </c>
      <c r="E17" s="204"/>
      <c r="F17" s="203"/>
      <c r="G17" s="203"/>
      <c r="H17" s="203"/>
      <c r="I17" s="347"/>
      <c r="J17" s="347"/>
      <c r="K17" s="313"/>
      <c r="L17" s="204">
        <v>10</v>
      </c>
      <c r="M17" s="204">
        <v>0</v>
      </c>
      <c r="N17" s="219"/>
      <c r="O17" s="470">
        <f>IF($C17&gt;$D17,1,0)+IF($F17&gt;$G17,1,0)+IF($I17&gt;$J17,1,0)+IF(L17&gt;M17,1,0)+$E17+$H17+$K17+N17</f>
        <v>1</v>
      </c>
      <c r="P17" s="471"/>
      <c r="Q17" s="471">
        <f>SUM(N(IF(F17="","",1))+N(IF(I17="","",1))+N(IF(L17="","",1))+N(IF(C17="","",1)))</f>
        <v>2</v>
      </c>
      <c r="R17" s="472"/>
      <c r="S17" s="351">
        <f t="shared" si="1"/>
        <v>11</v>
      </c>
      <c r="T17" s="205">
        <f t="shared" si="1"/>
        <v>6</v>
      </c>
      <c r="U17" s="473">
        <f>IF(Q17=0,"",O17)</f>
        <v>1</v>
      </c>
      <c r="V17" s="473"/>
      <c r="W17" s="473">
        <v>0</v>
      </c>
      <c r="X17" s="473"/>
      <c r="Y17" s="473">
        <f>IF(Q17=0,"",IF(Q17="","",S17-T17))</f>
        <v>5</v>
      </c>
      <c r="Z17" s="473"/>
      <c r="AA17" s="473">
        <f>IF(Q17="","",S17)</f>
        <v>11</v>
      </c>
      <c r="AB17" s="473"/>
      <c r="AC17" s="201">
        <f>IF(SUM(C17:N17)=0,0,U17*1000000+W17*10000+Y17*100+AA17)</f>
        <v>1000511</v>
      </c>
      <c r="AD17" s="555">
        <f>IF(AC17=0,"",IF(LARGE(AC$16:AC$19,1)=AC17,1,IF(LARGE(AC$16:AC$19,2)=AC17,2,IF(LARGE(AC$16:AC$19,3)=AC17,3,IF(LARGE(AC$16:AC$19,4)=AC17,4,-1)))))</f>
        <v>2</v>
      </c>
      <c r="AE17" s="556"/>
    </row>
    <row r="18" spans="1:31" ht="24.75" customHeight="1">
      <c r="A18" s="251">
        <f>'SKUPINY BC2'!B17</f>
        <v>207</v>
      </c>
      <c r="B18" s="252" t="str">
        <f>'SKUPINY BC2'!C17</f>
        <v>Riečičiar A.</v>
      </c>
      <c r="C18" s="568">
        <v>1</v>
      </c>
      <c r="D18" s="347">
        <v>5</v>
      </c>
      <c r="E18" s="347"/>
      <c r="F18" s="347">
        <v>2</v>
      </c>
      <c r="G18" s="347">
        <v>4</v>
      </c>
      <c r="H18" s="347"/>
      <c r="I18" s="569"/>
      <c r="J18" s="569"/>
      <c r="K18" s="569"/>
      <c r="L18" s="347">
        <v>1</v>
      </c>
      <c r="M18" s="347">
        <v>5</v>
      </c>
      <c r="N18" s="570"/>
      <c r="O18" s="571">
        <f>IF($C18&gt;$D18,1,0)+IF($F18&gt;$G18,1,0)+IF($I18&gt;$J18,1,0)+IF(L18&gt;M18,1,0)+$E18+$H18+$K18+N18</f>
        <v>0</v>
      </c>
      <c r="P18" s="572"/>
      <c r="Q18" s="572">
        <f>SUM(N(IF(F18="","",1))+N(IF(I18="","",1))+N(IF(L18="","",1))+N(IF(C18="","",1)))</f>
        <v>3</v>
      </c>
      <c r="R18" s="573"/>
      <c r="S18" s="574">
        <f t="shared" si="1"/>
        <v>4</v>
      </c>
      <c r="T18" s="575">
        <f t="shared" si="1"/>
        <v>14</v>
      </c>
      <c r="U18" s="576">
        <f>IF(Q18=0,"",O18)</f>
        <v>0</v>
      </c>
      <c r="V18" s="576"/>
      <c r="W18" s="576">
        <v>0</v>
      </c>
      <c r="X18" s="576"/>
      <c r="Y18" s="576">
        <f>IF(Q18=0,"",IF(Q18="","",S18-T18))</f>
        <v>-10</v>
      </c>
      <c r="Z18" s="576"/>
      <c r="AA18" s="576">
        <f>IF(Q18="","",S18)</f>
        <v>4</v>
      </c>
      <c r="AB18" s="576"/>
      <c r="AC18" s="577">
        <f>IF(SUM(C18:N18)=0,0,U18*1000000+W18*10000+Y18*100+AA18)</f>
        <v>-996</v>
      </c>
      <c r="AD18" s="578">
        <v>4</v>
      </c>
      <c r="AE18" s="579"/>
    </row>
    <row r="19" spans="1:31" ht="24.75" customHeight="1" thickBot="1">
      <c r="A19" s="253">
        <f>'SKUPINY BC2'!B18</f>
        <v>210</v>
      </c>
      <c r="B19" s="254" t="str">
        <f>'SKUPINY BC2'!C18</f>
        <v>Breznay M.</v>
      </c>
      <c r="C19" s="248">
        <f>IF(M16="","",M16)</f>
        <v>3</v>
      </c>
      <c r="D19" s="214">
        <f>IF(L16="","",L16)</f>
        <v>9</v>
      </c>
      <c r="E19" s="214"/>
      <c r="F19" s="214">
        <f>IF(M17="","",M17)</f>
        <v>0</v>
      </c>
      <c r="G19" s="214">
        <f>IF(L17="","",L17)</f>
        <v>10</v>
      </c>
      <c r="H19" s="214"/>
      <c r="I19" s="348"/>
      <c r="J19" s="348"/>
      <c r="K19" s="214"/>
      <c r="L19" s="215"/>
      <c r="M19" s="215"/>
      <c r="N19" s="220"/>
      <c r="O19" s="453">
        <f>IF($C19&gt;$D19,1,0)+IF($F19&gt;$G19,1,0)+IF($I19&gt;$J19,1,0)+IF(L19&gt;M19,1,0)+$E19+$H19+$K19+N19</f>
        <v>0</v>
      </c>
      <c r="P19" s="454"/>
      <c r="Q19" s="454">
        <f>SUM(N(IF(F19="","",1))+N(IF(I19="","",1))+N(IF(L19="","",1))+N(IF(C19="","",1)))</f>
        <v>2</v>
      </c>
      <c r="R19" s="467"/>
      <c r="S19" s="352">
        <f t="shared" si="1"/>
        <v>3</v>
      </c>
      <c r="T19" s="216">
        <f t="shared" si="1"/>
        <v>19</v>
      </c>
      <c r="U19" s="468">
        <f>IF(Q19=0,"",O19)</f>
        <v>0</v>
      </c>
      <c r="V19" s="468"/>
      <c r="W19" s="468">
        <v>0</v>
      </c>
      <c r="X19" s="468"/>
      <c r="Y19" s="468">
        <f>IF(Q19=0,"",IF(Q19="","",S19-T19))</f>
        <v>-16</v>
      </c>
      <c r="Z19" s="468"/>
      <c r="AA19" s="468">
        <f>IF(Q19="","",S19)</f>
        <v>3</v>
      </c>
      <c r="AB19" s="468"/>
      <c r="AC19" s="217">
        <f>IF(SUM(C19:N19)=0,0,U19*1000000+W19*10000+Y19*100+AA19)</f>
        <v>-1597</v>
      </c>
      <c r="AD19" s="493">
        <v>3</v>
      </c>
      <c r="AE19" s="475"/>
    </row>
    <row r="20" ht="15" thickBot="1"/>
    <row r="21" spans="1:31" s="188" customFormat="1" ht="50.25" customHeight="1" thickBot="1">
      <c r="A21" s="486" t="s">
        <v>35</v>
      </c>
      <c r="B21" s="487"/>
      <c r="C21" s="457" t="str">
        <f>B22</f>
        <v>Mezík R.</v>
      </c>
      <c r="D21" s="458"/>
      <c r="E21" s="193"/>
      <c r="F21" s="459" t="str">
        <f>B23</f>
        <v>Kudláčová K.</v>
      </c>
      <c r="G21" s="458"/>
      <c r="H21" s="193"/>
      <c r="I21" s="459" t="str">
        <f>B24</f>
        <v>Vavrica P.</v>
      </c>
      <c r="J21" s="458"/>
      <c r="K21" s="193"/>
      <c r="L21" s="488"/>
      <c r="M21" s="489"/>
      <c r="N21" s="193"/>
      <c r="O21" s="490" t="s">
        <v>77</v>
      </c>
      <c r="P21" s="483"/>
      <c r="Q21" s="482" t="s">
        <v>78</v>
      </c>
      <c r="R21" s="483"/>
      <c r="S21" s="482" t="s">
        <v>39</v>
      </c>
      <c r="T21" s="483"/>
      <c r="U21" s="482" t="s">
        <v>79</v>
      </c>
      <c r="V21" s="483"/>
      <c r="W21" s="482" t="s">
        <v>136</v>
      </c>
      <c r="X21" s="483"/>
      <c r="Y21" s="482" t="s">
        <v>137</v>
      </c>
      <c r="Z21" s="483"/>
      <c r="AA21" s="482" t="s">
        <v>138</v>
      </c>
      <c r="AB21" s="483"/>
      <c r="AC21" s="322" t="s">
        <v>139</v>
      </c>
      <c r="AD21" s="484" t="s">
        <v>44</v>
      </c>
      <c r="AE21" s="485"/>
    </row>
    <row r="22" spans="1:31" ht="24.75" customHeight="1">
      <c r="A22" s="249">
        <f>'SKUPINY BC2'!B23</f>
        <v>203</v>
      </c>
      <c r="B22" s="250" t="str">
        <f>'SKUPINY BC2'!C23</f>
        <v>Mezík R.</v>
      </c>
      <c r="C22" s="246"/>
      <c r="D22" s="207"/>
      <c r="E22" s="207"/>
      <c r="F22" s="208">
        <v>12</v>
      </c>
      <c r="G22" s="208">
        <v>0</v>
      </c>
      <c r="H22" s="209"/>
      <c r="I22" s="593">
        <v>16</v>
      </c>
      <c r="J22" s="593">
        <v>0</v>
      </c>
      <c r="K22" s="208"/>
      <c r="L22" s="346"/>
      <c r="M22" s="346"/>
      <c r="N22" s="258"/>
      <c r="O22" s="478">
        <f>IF($C22&gt;$D22,1,0)+IF($F22&gt;$G22,1,0)+IF($I22&gt;$J22,1,0)+IF(L22&gt;M22,1,0)+$E22+$H22+$K22+N22</f>
        <v>2</v>
      </c>
      <c r="P22" s="479"/>
      <c r="Q22" s="479">
        <f>SUM(N(IF(F22="","",1))+N(IF(I22="","",1))+N(IF(L22="","",1))+N(IF(C22="","",1)))</f>
        <v>2</v>
      </c>
      <c r="R22" s="480"/>
      <c r="S22" s="350">
        <f aca="true" t="shared" si="2" ref="S22:T25">IF(AND(C22="",F22="",I22="",L22=""),"",N(C22)+N(F22)+N(I22)+N(L22))</f>
        <v>28</v>
      </c>
      <c r="T22" s="210">
        <f t="shared" si="2"/>
        <v>0</v>
      </c>
      <c r="U22" s="481">
        <f>IF(Q22=0,"",O22)</f>
        <v>2</v>
      </c>
      <c r="V22" s="481"/>
      <c r="W22" s="481">
        <v>0</v>
      </c>
      <c r="X22" s="481"/>
      <c r="Y22" s="481">
        <f>IF(Q22=0,"",IF(Q22="","",S22-T22))</f>
        <v>28</v>
      </c>
      <c r="Z22" s="481"/>
      <c r="AA22" s="481">
        <f>IF(Q22="","",S22)</f>
        <v>28</v>
      </c>
      <c r="AB22" s="481"/>
      <c r="AC22" s="211">
        <f>IF(SUM(C22:N22)=0,0,U22*1000000+W22*10000+Y22*100+AA22)</f>
        <v>2002828</v>
      </c>
      <c r="AD22" s="567">
        <f>IF(AC22=0,"",IF(LARGE(AC$22:AC$25,1)=AC22,1,IF(LARGE(AC$22:AC$25,2)=AC22,2,IF(LARGE(AC$22:AC$25,3)=AC22,3,IF(LARGE(AC$22:AC$25,4)=AC22,4,-1)))))</f>
        <v>1</v>
      </c>
      <c r="AE22" s="554"/>
    </row>
    <row r="23" spans="1:31" ht="24.75" customHeight="1">
      <c r="A23" s="251">
        <f>'SKUPINY BC2'!B24</f>
        <v>204</v>
      </c>
      <c r="B23" s="252" t="str">
        <f>'SKUPINY BC2'!C24</f>
        <v>Kudláčová K.</v>
      </c>
      <c r="C23" s="247">
        <f>IF(G22="","",G22)</f>
        <v>0</v>
      </c>
      <c r="D23" s="204">
        <f>IF(F22="","",F22)</f>
        <v>12</v>
      </c>
      <c r="E23" s="204"/>
      <c r="F23" s="203"/>
      <c r="G23" s="203"/>
      <c r="H23" s="203"/>
      <c r="I23" s="594">
        <v>16</v>
      </c>
      <c r="J23" s="594">
        <v>0</v>
      </c>
      <c r="K23" s="204"/>
      <c r="L23" s="347"/>
      <c r="M23" s="347"/>
      <c r="N23" s="179"/>
      <c r="O23" s="470">
        <f>IF($C23&gt;$D23,1,0)+IF($F23&gt;$G23,1,0)+IF($I23&gt;$J23,1,0)+IF(L23&gt;M23,1,0)+$E23+$H23+$K23+N23</f>
        <v>1</v>
      </c>
      <c r="P23" s="471"/>
      <c r="Q23" s="471">
        <f>SUM(N(IF(F23="","",1))+N(IF(I23="","",1))+N(IF(L23="","",1))+N(IF(C23="","",1)))</f>
        <v>2</v>
      </c>
      <c r="R23" s="472"/>
      <c r="S23" s="351">
        <f t="shared" si="2"/>
        <v>16</v>
      </c>
      <c r="T23" s="205">
        <f t="shared" si="2"/>
        <v>12</v>
      </c>
      <c r="U23" s="473">
        <f>IF(Q23=0,"",O23)</f>
        <v>1</v>
      </c>
      <c r="V23" s="473"/>
      <c r="W23" s="473">
        <v>0</v>
      </c>
      <c r="X23" s="473"/>
      <c r="Y23" s="473">
        <f>IF(Q23=0,"",IF(Q23="","",S23-T23))</f>
        <v>4</v>
      </c>
      <c r="Z23" s="473"/>
      <c r="AA23" s="473">
        <f>IF(Q23="","",S23)</f>
        <v>16</v>
      </c>
      <c r="AB23" s="473"/>
      <c r="AC23" s="201">
        <f>IF(SUM(C23:N23)=0,0,U23*1000000+W23*10000+Y23*100+AA23)</f>
        <v>1000416</v>
      </c>
      <c r="AD23" s="476">
        <f>IF(AC23=0,"",IF(LARGE(AC$22:AC$25,1)=AC23,1,IF(LARGE(AC$22:AC$25,2)=AC23,2,IF(LARGE(AC$22:AC$25,3)=AC23,3,IF(LARGE(AC$22:AC$25,4)=AC23,4,-1)))))</f>
        <v>2</v>
      </c>
      <c r="AE23" s="477"/>
    </row>
    <row r="24" spans="1:31" ht="24.75" customHeight="1" thickBot="1">
      <c r="A24" s="253">
        <f>'SKUPINY BC2'!B25</f>
        <v>208</v>
      </c>
      <c r="B24" s="254" t="str">
        <f>'SKUPINY BC2'!C25</f>
        <v>Vavrica P.</v>
      </c>
      <c r="C24" s="595">
        <f>IF(J22="","",J22)</f>
        <v>0</v>
      </c>
      <c r="D24" s="596">
        <f>IF(I22="","",I22)</f>
        <v>16</v>
      </c>
      <c r="E24" s="596"/>
      <c r="F24" s="596">
        <f>IF(J23="","",J23)</f>
        <v>0</v>
      </c>
      <c r="G24" s="596">
        <f>IF(I23="","",I23)</f>
        <v>16</v>
      </c>
      <c r="H24" s="214"/>
      <c r="I24" s="215"/>
      <c r="J24" s="215"/>
      <c r="K24" s="215"/>
      <c r="L24" s="348"/>
      <c r="M24" s="348"/>
      <c r="N24" s="166"/>
      <c r="O24" s="453">
        <f>IF($C24&gt;$D24,1,0)+IF($F24&gt;$G24,1,0)+IF($I24&gt;$J24,1,0)+IF(L24&gt;M24,1,0)+$E24+$H24+$K24+N24</f>
        <v>0</v>
      </c>
      <c r="P24" s="454"/>
      <c r="Q24" s="454">
        <f>SUM(N(IF(F24="","",1))+N(IF(I24="","",1))+N(IF(L24="","",1))+N(IF(C24="","",1)))</f>
        <v>2</v>
      </c>
      <c r="R24" s="467"/>
      <c r="S24" s="352">
        <f t="shared" si="2"/>
        <v>0</v>
      </c>
      <c r="T24" s="216">
        <f t="shared" si="2"/>
        <v>32</v>
      </c>
      <c r="U24" s="468">
        <f>IF(Q24=0,"",O24)</f>
        <v>0</v>
      </c>
      <c r="V24" s="468"/>
      <c r="W24" s="468">
        <v>0</v>
      </c>
      <c r="X24" s="468"/>
      <c r="Y24" s="468">
        <f>IF(Q24=0,"",IF(Q24="","",S24-T24))</f>
        <v>-32</v>
      </c>
      <c r="Z24" s="468"/>
      <c r="AA24" s="468">
        <f>IF(Q24="","",S24)</f>
        <v>0</v>
      </c>
      <c r="AB24" s="468"/>
      <c r="AC24" s="217">
        <f>IF(SUM(C24:N24)=0,0,U24*1000000+W24*10000+Y24*100+AA24)</f>
        <v>-3200</v>
      </c>
      <c r="AD24" s="474">
        <f>IF(AC24=0,"",IF(LARGE(AC$22:AC$25,1)=AC24,1,IF(LARGE(AC$22:AC$25,2)=AC24,2,IF(LARGE(AC$22:AC$25,3)=AC24,3,IF(LARGE(AC$22:AC$25,4)=AC24,4,-1)))))</f>
        <v>3</v>
      </c>
      <c r="AE24" s="475"/>
    </row>
    <row r="25" spans="1:31" ht="24.75" customHeight="1" hidden="1" thickBot="1">
      <c r="A25" s="326" t="e">
        <f>'SKUPINY BC2'!B26</f>
        <v>#N/A</v>
      </c>
      <c r="B25" s="327" t="e">
        <f>'SKUPINY BC2'!C26</f>
        <v>#N/A</v>
      </c>
      <c r="C25" s="325">
        <f>IF(M22="","",M22)</f>
      </c>
      <c r="D25" s="260">
        <f>IF(L22="","",L22)</f>
      </c>
      <c r="E25" s="260"/>
      <c r="F25" s="260"/>
      <c r="G25" s="260"/>
      <c r="H25" s="260"/>
      <c r="I25" s="260">
        <f>IF(M24="","",M24)</f>
      </c>
      <c r="J25" s="260">
        <f>IF(L24="","",L24)</f>
      </c>
      <c r="K25" s="260"/>
      <c r="L25" s="261"/>
      <c r="M25" s="261"/>
      <c r="N25" s="194"/>
      <c r="O25" s="461" t="s">
        <v>140</v>
      </c>
      <c r="P25" s="462"/>
      <c r="Q25" s="462"/>
      <c r="R25" s="463"/>
      <c r="S25" s="353">
        <f t="shared" si="2"/>
      </c>
      <c r="T25" s="263">
        <f t="shared" si="2"/>
      </c>
      <c r="U25" s="464">
        <f>IF(Q25=0,"",O25)</f>
      </c>
      <c r="V25" s="464"/>
      <c r="W25" s="464">
        <f>IF(Q25=0,"",IF(O25=O22,IF(C25&lt;D25,0,1),0)+IF(O25=O23,IF(F25&lt;G25,0,1),0)+IF(O25=O24,IF(I25&lt;J25,0,1),0))</f>
      </c>
      <c r="X25" s="464"/>
      <c r="Y25" s="464">
        <f>IF(Q25=0,"",IF(Q25="","",S25-T25))</f>
      </c>
      <c r="Z25" s="464"/>
      <c r="AA25" s="464">
        <f>IF(Q25="","",S25)</f>
      </c>
      <c r="AB25" s="464"/>
      <c r="AC25" s="264"/>
      <c r="AD25" s="465"/>
      <c r="AE25" s="466"/>
    </row>
    <row r="26" spans="1:2" ht="14.25">
      <c r="A26" s="597"/>
      <c r="B26" s="162" t="s">
        <v>171</v>
      </c>
    </row>
    <row r="27" spans="1:31" s="188" customFormat="1" ht="66.75" customHeight="1" hidden="1" thickBot="1">
      <c r="A27" s="455" t="s">
        <v>35</v>
      </c>
      <c r="B27" s="456"/>
      <c r="C27" s="457" t="str">
        <f>A28</f>
        <v>Strehársky M.</v>
      </c>
      <c r="D27" s="458"/>
      <c r="E27" s="193"/>
      <c r="F27" s="459" t="str">
        <f>A29</f>
        <v>Prášil M.</v>
      </c>
      <c r="G27" s="458"/>
      <c r="H27" s="193"/>
      <c r="I27" s="459" t="str">
        <f>A30</f>
        <v>Žitňáková Ž.</v>
      </c>
      <c r="J27" s="458"/>
      <c r="K27" s="193"/>
      <c r="L27" s="459">
        <f>A31</f>
        <v>0</v>
      </c>
      <c r="M27" s="460"/>
      <c r="N27" s="193"/>
      <c r="O27" s="448" t="s">
        <v>77</v>
      </c>
      <c r="P27" s="449"/>
      <c r="Q27" s="448" t="s">
        <v>78</v>
      </c>
      <c r="R27" s="449"/>
      <c r="S27" s="450" t="s">
        <v>39</v>
      </c>
      <c r="T27" s="449"/>
      <c r="U27" s="450" t="s">
        <v>79</v>
      </c>
      <c r="V27" s="449"/>
      <c r="W27" s="450" t="s">
        <v>80</v>
      </c>
      <c r="X27" s="449"/>
      <c r="Y27" s="450" t="s">
        <v>80</v>
      </c>
      <c r="Z27" s="449"/>
      <c r="AA27" s="450" t="s">
        <v>81</v>
      </c>
      <c r="AB27" s="451"/>
      <c r="AC27" s="192"/>
      <c r="AD27" s="448" t="s">
        <v>44</v>
      </c>
      <c r="AE27" s="452"/>
    </row>
    <row r="28" spans="1:31" ht="24.75" customHeight="1" hidden="1" thickBot="1">
      <c r="A28" s="441" t="s">
        <v>82</v>
      </c>
      <c r="B28" s="443"/>
      <c r="C28" s="164"/>
      <c r="D28" s="165"/>
      <c r="E28" s="194"/>
      <c r="F28" s="166">
        <v>3</v>
      </c>
      <c r="G28" s="167">
        <v>2</v>
      </c>
      <c r="H28" s="195"/>
      <c r="I28" s="169">
        <v>12</v>
      </c>
      <c r="J28" s="168">
        <v>0</v>
      </c>
      <c r="K28" s="179"/>
      <c r="L28" s="169"/>
      <c r="M28" s="170"/>
      <c r="N28" s="179"/>
      <c r="O28" s="441">
        <v>3</v>
      </c>
      <c r="P28" s="444"/>
      <c r="Q28" s="441">
        <v>2</v>
      </c>
      <c r="R28" s="444"/>
      <c r="S28" s="171">
        <f>IF(AND(F28="",I28="",L28=""),"",F28+I28+L28)</f>
        <v>15</v>
      </c>
      <c r="T28" s="172">
        <f>IF(AND(G28="",J28="",M28=""),"",G28+J28+M28)</f>
        <v>2</v>
      </c>
      <c r="U28" s="445">
        <f>IF(Q28="","",ROUND(O28/Q28,2))</f>
        <v>1.5</v>
      </c>
      <c r="V28" s="446"/>
      <c r="W28" s="445">
        <f>IF(O28="","",ROUND((Q28-R28)/O28,2))</f>
        <v>0.67</v>
      </c>
      <c r="X28" s="446"/>
      <c r="Y28" s="445">
        <f>IF(Q28="","",ROUND((S28-T28)/Q28,2))</f>
        <v>6.5</v>
      </c>
      <c r="Z28" s="446"/>
      <c r="AA28" s="445">
        <f>IF(Q28="","",ROUND(S28/Q28,2))</f>
        <v>7.5</v>
      </c>
      <c r="AB28" s="447"/>
      <c r="AC28" s="191"/>
      <c r="AD28" s="441">
        <v>1</v>
      </c>
      <c r="AE28" s="442"/>
    </row>
    <row r="29" spans="1:31" ht="24.75" customHeight="1" hidden="1" thickBot="1">
      <c r="A29" s="426" t="s">
        <v>83</v>
      </c>
      <c r="B29" s="436"/>
      <c r="C29" s="173">
        <v>2</v>
      </c>
      <c r="D29" s="168">
        <v>3</v>
      </c>
      <c r="E29" s="195"/>
      <c r="F29" s="164"/>
      <c r="G29" s="165"/>
      <c r="H29" s="194"/>
      <c r="I29" s="174">
        <v>6</v>
      </c>
      <c r="J29" s="167">
        <v>3</v>
      </c>
      <c r="K29" s="195"/>
      <c r="L29" s="169"/>
      <c r="M29" s="170"/>
      <c r="N29" s="179"/>
      <c r="O29" s="426">
        <v>1</v>
      </c>
      <c r="P29" s="437"/>
      <c r="Q29" s="426">
        <v>2</v>
      </c>
      <c r="R29" s="437"/>
      <c r="S29" s="175">
        <f>IF(AND(C29="",I29="",L29=""),"",C29+I29+L29)</f>
        <v>8</v>
      </c>
      <c r="T29" s="176">
        <f>IF(AND(D29="",J29="",M29=""),"",D29+J29+M29)</f>
        <v>6</v>
      </c>
      <c r="U29" s="438">
        <f>IF(Q29="","",ROUND(O29/Q29,2))</f>
        <v>0.5</v>
      </c>
      <c r="V29" s="439"/>
      <c r="W29" s="438">
        <f>IF(O29="","",ROUND((Q29-R29)/O29,2))</f>
        <v>2</v>
      </c>
      <c r="X29" s="439"/>
      <c r="Y29" s="438">
        <f>IF(Q29="","",ROUND((S29-T29)/Q29,2))</f>
        <v>1</v>
      </c>
      <c r="Z29" s="439"/>
      <c r="AA29" s="438">
        <f>IF(Q29="","",ROUND(S29/Q29,2))</f>
        <v>4</v>
      </c>
      <c r="AB29" s="440"/>
      <c r="AC29" s="190"/>
      <c r="AD29" s="426">
        <v>2</v>
      </c>
      <c r="AE29" s="427"/>
    </row>
    <row r="30" spans="1:31" ht="24.75" customHeight="1" hidden="1" thickBot="1">
      <c r="A30" s="426" t="s">
        <v>84</v>
      </c>
      <c r="B30" s="436"/>
      <c r="C30" s="177">
        <v>0</v>
      </c>
      <c r="D30" s="178">
        <v>12</v>
      </c>
      <c r="E30" s="179"/>
      <c r="F30" s="179">
        <v>3</v>
      </c>
      <c r="G30" s="168">
        <v>6</v>
      </c>
      <c r="H30" s="195"/>
      <c r="I30" s="164"/>
      <c r="J30" s="165"/>
      <c r="K30" s="197"/>
      <c r="L30" s="180"/>
      <c r="M30" s="181"/>
      <c r="N30" s="198"/>
      <c r="O30" s="426">
        <v>1</v>
      </c>
      <c r="P30" s="437"/>
      <c r="Q30" s="426">
        <v>2</v>
      </c>
      <c r="R30" s="437"/>
      <c r="S30" s="175">
        <f>IF(AND(C30="",F30="",L30=""),"",C30+F30+L30)</f>
        <v>3</v>
      </c>
      <c r="T30" s="176">
        <f>IF(AND(D30="",G30="",M30=""),"",D30+G30+M30)</f>
        <v>18</v>
      </c>
      <c r="U30" s="438">
        <f>IF(Q30="","",ROUND(O30/Q30,2))</f>
        <v>0.5</v>
      </c>
      <c r="V30" s="439"/>
      <c r="W30" s="438">
        <f>IF(O30="","",ROUND((Q30-R30)/O30,2))</f>
        <v>2</v>
      </c>
      <c r="X30" s="439"/>
      <c r="Y30" s="438">
        <f>IF(Q30="","",ROUND((S30-T30)/Q30,2))</f>
        <v>-7.5</v>
      </c>
      <c r="Z30" s="439"/>
      <c r="AA30" s="438">
        <f>IF(Q30="","",ROUND(S30/Q30,2))</f>
        <v>1.5</v>
      </c>
      <c r="AB30" s="440"/>
      <c r="AC30" s="190"/>
      <c r="AD30" s="426">
        <v>3</v>
      </c>
      <c r="AE30" s="427"/>
    </row>
    <row r="31" spans="1:31" ht="24.75" customHeight="1" hidden="1" thickBot="1">
      <c r="A31" s="428"/>
      <c r="B31" s="429"/>
      <c r="C31" s="182"/>
      <c r="D31" s="183"/>
      <c r="E31" s="196"/>
      <c r="F31" s="184"/>
      <c r="G31" s="183"/>
      <c r="H31" s="196"/>
      <c r="I31" s="184"/>
      <c r="J31" s="183"/>
      <c r="K31" s="196"/>
      <c r="L31" s="164"/>
      <c r="M31" s="165"/>
      <c r="N31" s="194"/>
      <c r="O31" s="430"/>
      <c r="P31" s="431"/>
      <c r="Q31" s="430"/>
      <c r="R31" s="431"/>
      <c r="S31" s="185"/>
      <c r="T31" s="186"/>
      <c r="U31" s="432"/>
      <c r="V31" s="433"/>
      <c r="W31" s="432"/>
      <c r="X31" s="433"/>
      <c r="Y31" s="432"/>
      <c r="Z31" s="433"/>
      <c r="AA31" s="432"/>
      <c r="AB31" s="434"/>
      <c r="AC31" s="189"/>
      <c r="AD31" s="430"/>
      <c r="AE31" s="435"/>
    </row>
  </sheetData>
  <sheetProtection/>
  <mergeCells count="182">
    <mergeCell ref="W25:X25"/>
    <mergeCell ref="W27:X27"/>
    <mergeCell ref="W28:X28"/>
    <mergeCell ref="W29:X29"/>
    <mergeCell ref="W30:X30"/>
    <mergeCell ref="W31:X31"/>
    <mergeCell ref="W17:X17"/>
    <mergeCell ref="W18:X18"/>
    <mergeCell ref="W19:X19"/>
    <mergeCell ref="W21:X21"/>
    <mergeCell ref="W22:X22"/>
    <mergeCell ref="W23:X23"/>
    <mergeCell ref="W10:X10"/>
    <mergeCell ref="W11:X11"/>
    <mergeCell ref="W12:X12"/>
    <mergeCell ref="W13:X13"/>
    <mergeCell ref="W15:X15"/>
    <mergeCell ref="W16:X16"/>
    <mergeCell ref="A1:F1"/>
    <mergeCell ref="G1:AE1"/>
    <mergeCell ref="A2:F2"/>
    <mergeCell ref="G2:AE2"/>
    <mergeCell ref="A3:F3"/>
    <mergeCell ref="G3:AE3"/>
    <mergeCell ref="A4:F4"/>
    <mergeCell ref="G4:AE4"/>
    <mergeCell ref="A5:F5"/>
    <mergeCell ref="G5:AE5"/>
    <mergeCell ref="A6:F6"/>
    <mergeCell ref="G6:AE6"/>
    <mergeCell ref="A7:F7"/>
    <mergeCell ref="G7:AE7"/>
    <mergeCell ref="A9:B9"/>
    <mergeCell ref="C9:D9"/>
    <mergeCell ref="F9:G9"/>
    <mergeCell ref="I9:J9"/>
    <mergeCell ref="L9:M9"/>
    <mergeCell ref="O9:P9"/>
    <mergeCell ref="Q9:R9"/>
    <mergeCell ref="S9:T9"/>
    <mergeCell ref="U9:V9"/>
    <mergeCell ref="Y9:Z9"/>
    <mergeCell ref="AA9:AB9"/>
    <mergeCell ref="AD9:AE9"/>
    <mergeCell ref="O10:P10"/>
    <mergeCell ref="Q10:R10"/>
    <mergeCell ref="U10:V10"/>
    <mergeCell ref="Y10:Z10"/>
    <mergeCell ref="AA10:AB10"/>
    <mergeCell ref="W9:X9"/>
    <mergeCell ref="Y12:Z12"/>
    <mergeCell ref="AA12:AB12"/>
    <mergeCell ref="AD10:AE10"/>
    <mergeCell ref="O11:P11"/>
    <mergeCell ref="Q11:R11"/>
    <mergeCell ref="U11:V11"/>
    <mergeCell ref="Y11:Z11"/>
    <mergeCell ref="AA11:AB11"/>
    <mergeCell ref="AD11:AE11"/>
    <mergeCell ref="AD12:AE12"/>
    <mergeCell ref="O13:P13"/>
    <mergeCell ref="Q13:R13"/>
    <mergeCell ref="U13:V13"/>
    <mergeCell ref="Y13:Z13"/>
    <mergeCell ref="AA13:AB13"/>
    <mergeCell ref="AD13:AE13"/>
    <mergeCell ref="O12:P12"/>
    <mergeCell ref="Q12:R12"/>
    <mergeCell ref="U12:V12"/>
    <mergeCell ref="AD15:AE15"/>
    <mergeCell ref="A15:B15"/>
    <mergeCell ref="C15:D15"/>
    <mergeCell ref="F15:G15"/>
    <mergeCell ref="I15:J15"/>
    <mergeCell ref="L15:M15"/>
    <mergeCell ref="O15:P15"/>
    <mergeCell ref="Q16:R16"/>
    <mergeCell ref="U16:V16"/>
    <mergeCell ref="Y16:Z16"/>
    <mergeCell ref="AA16:AB16"/>
    <mergeCell ref="Q15:R15"/>
    <mergeCell ref="S15:T15"/>
    <mergeCell ref="U15:V15"/>
    <mergeCell ref="Y15:Z15"/>
    <mergeCell ref="AA15:AB15"/>
    <mergeCell ref="Y18:Z18"/>
    <mergeCell ref="AA18:AB18"/>
    <mergeCell ref="AD16:AE16"/>
    <mergeCell ref="O17:P17"/>
    <mergeCell ref="Q17:R17"/>
    <mergeCell ref="U17:V17"/>
    <mergeCell ref="Y17:Z17"/>
    <mergeCell ref="AA17:AB17"/>
    <mergeCell ref="AD17:AE17"/>
    <mergeCell ref="O16:P16"/>
    <mergeCell ref="AD18:AE18"/>
    <mergeCell ref="O19:P19"/>
    <mergeCell ref="Q19:R19"/>
    <mergeCell ref="U19:V19"/>
    <mergeCell ref="Y19:Z19"/>
    <mergeCell ref="AA19:AB19"/>
    <mergeCell ref="AD19:AE19"/>
    <mergeCell ref="O18:P18"/>
    <mergeCell ref="Q18:R18"/>
    <mergeCell ref="U18:V18"/>
    <mergeCell ref="AD21:AE21"/>
    <mergeCell ref="A21:B21"/>
    <mergeCell ref="C21:D21"/>
    <mergeCell ref="F21:G21"/>
    <mergeCell ref="I21:J21"/>
    <mergeCell ref="L21:M21"/>
    <mergeCell ref="O21:P21"/>
    <mergeCell ref="U22:V22"/>
    <mergeCell ref="Y22:Z22"/>
    <mergeCell ref="AA22:AB22"/>
    <mergeCell ref="Q21:R21"/>
    <mergeCell ref="S21:T21"/>
    <mergeCell ref="U21:V21"/>
    <mergeCell ref="Y21:Z21"/>
    <mergeCell ref="AA21:AB21"/>
    <mergeCell ref="AD22:AE22"/>
    <mergeCell ref="O23:P23"/>
    <mergeCell ref="Q23:R23"/>
    <mergeCell ref="U23:V23"/>
    <mergeCell ref="Y23:Z23"/>
    <mergeCell ref="AD24:AE24"/>
    <mergeCell ref="AA23:AB23"/>
    <mergeCell ref="AD23:AE23"/>
    <mergeCell ref="O22:P22"/>
    <mergeCell ref="Q22:R22"/>
    <mergeCell ref="Q25:R25"/>
    <mergeCell ref="U25:V25"/>
    <mergeCell ref="Y25:Z25"/>
    <mergeCell ref="AA25:AB25"/>
    <mergeCell ref="AD25:AE25"/>
    <mergeCell ref="Q24:R24"/>
    <mergeCell ref="U24:V24"/>
    <mergeCell ref="Y24:Z24"/>
    <mergeCell ref="AA24:AB24"/>
    <mergeCell ref="W24:X24"/>
    <mergeCell ref="O24:P24"/>
    <mergeCell ref="A27:B27"/>
    <mergeCell ref="C27:D27"/>
    <mergeCell ref="F27:G27"/>
    <mergeCell ref="I27:J27"/>
    <mergeCell ref="L27:M27"/>
    <mergeCell ref="O27:P27"/>
    <mergeCell ref="O25:P25"/>
    <mergeCell ref="Q27:R27"/>
    <mergeCell ref="S27:T27"/>
    <mergeCell ref="U27:V27"/>
    <mergeCell ref="Y27:Z27"/>
    <mergeCell ref="AA27:AB27"/>
    <mergeCell ref="AD27:AE27"/>
    <mergeCell ref="AA29:AB29"/>
    <mergeCell ref="AD29:AE29"/>
    <mergeCell ref="A28:B28"/>
    <mergeCell ref="O28:P28"/>
    <mergeCell ref="Q28:R28"/>
    <mergeCell ref="U28:V28"/>
    <mergeCell ref="Y28:Z28"/>
    <mergeCell ref="AA28:AB28"/>
    <mergeCell ref="Q30:R30"/>
    <mergeCell ref="U30:V30"/>
    <mergeCell ref="Y30:Z30"/>
    <mergeCell ref="AA30:AB30"/>
    <mergeCell ref="AD28:AE28"/>
    <mergeCell ref="A29:B29"/>
    <mergeCell ref="O29:P29"/>
    <mergeCell ref="Q29:R29"/>
    <mergeCell ref="U29:V29"/>
    <mergeCell ref="Y29:Z29"/>
    <mergeCell ref="AD30:AE30"/>
    <mergeCell ref="A31:B31"/>
    <mergeCell ref="O31:P31"/>
    <mergeCell ref="Q31:R31"/>
    <mergeCell ref="U31:V31"/>
    <mergeCell ref="Y31:Z31"/>
    <mergeCell ref="AA31:AB31"/>
    <mergeCell ref="AD31:AE31"/>
    <mergeCell ref="A30:B30"/>
    <mergeCell ref="O30:P30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97" r:id="rId1"/>
  <rowBreaks count="1" manualBreakCount="1">
    <brk id="1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Y44"/>
  <sheetViews>
    <sheetView zoomScalePageLayoutView="0" workbookViewId="0" topLeftCell="A3">
      <selection activeCell="C12" sqref="C12"/>
    </sheetView>
  </sheetViews>
  <sheetFormatPr defaultColWidth="9.00390625" defaultRowHeight="12.75"/>
  <cols>
    <col min="1" max="1" width="10.625" style="0" customWidth="1"/>
    <col min="2" max="2" width="15.875" style="0" customWidth="1"/>
    <col min="3" max="3" width="3.375" style="0" customWidth="1"/>
    <col min="4" max="4" width="2.125" style="0" customWidth="1"/>
    <col min="5" max="5" width="11.50390625" style="0" customWidth="1"/>
    <col min="12" max="12" width="2.50390625" style="0" customWidth="1"/>
    <col min="14" max="14" width="2.37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355">
        <f>C11</f>
        <v>44723</v>
      </c>
      <c r="U3" s="355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356" t="s">
        <v>134</v>
      </c>
      <c r="D7" s="357"/>
      <c r="E7" s="357"/>
      <c r="F7" s="357"/>
      <c r="G7" s="35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3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300</v>
      </c>
      <c r="O8" s="9">
        <f>N8+1</f>
        <v>301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358" t="s">
        <v>59</v>
      </c>
      <c r="D9" s="358"/>
      <c r="E9" s="358"/>
      <c r="F9" s="358"/>
      <c r="G9" s="358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356" t="s">
        <v>109</v>
      </c>
      <c r="D10" s="357"/>
      <c r="E10" s="357"/>
      <c r="F10" s="357"/>
      <c r="G10" s="35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354">
        <v>44723</v>
      </c>
      <c r="D11" s="354"/>
      <c r="E11" s="354"/>
      <c r="F11" s="354"/>
      <c r="G11" s="35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T3:U3"/>
    <mergeCell ref="C7:G7"/>
    <mergeCell ref="C9:G9"/>
    <mergeCell ref="C10:G10"/>
    <mergeCell ref="C11:G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Ondrej</cp:lastModifiedBy>
  <cp:lastPrinted>2022-06-12T14:44:31Z</cp:lastPrinted>
  <dcterms:created xsi:type="dcterms:W3CDTF">2014-02-19T06:30:34Z</dcterms:created>
  <dcterms:modified xsi:type="dcterms:W3CDTF">2022-06-12T16:59:03Z</dcterms:modified>
  <cp:category/>
  <cp:version/>
  <cp:contentType/>
  <cp:contentStatus/>
</cp:coreProperties>
</file>